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480" windowHeight="7995" tabRatio="581" firstSheet="48" activeTab="54"/>
  </bookViews>
  <sheets>
    <sheet name="тек.рем." sheetId="1" state="hidden" r:id="rId1"/>
    <sheet name="Арт.4" sheetId="2" r:id="rId2"/>
    <sheet name="Арт.8" sheetId="3" r:id="rId3"/>
    <sheet name="Арт.10" sheetId="4" r:id="rId4"/>
    <sheet name="Арт.12" sheetId="69" r:id="rId5"/>
    <sheet name="Арт.13" sheetId="5" r:id="rId6"/>
    <sheet name="Арт.14" sheetId="7" r:id="rId7"/>
    <sheet name="С.П.10 к.1" sheetId="8" r:id="rId8"/>
    <sheet name="С.П.10 к.2" sheetId="9" r:id="rId9"/>
    <sheet name="С.П.12" sheetId="10" r:id="rId10"/>
    <sheet name="С.П.14 к.1" sheetId="11" r:id="rId11"/>
    <sheet name="С.П.14 К.2" sheetId="12" r:id="rId12"/>
    <sheet name="Бл.5, 2" sheetId="78" r:id="rId13"/>
    <sheet name="Гор.91" sheetId="49" r:id="rId14"/>
    <sheet name="Гор.93" sheetId="50" r:id="rId15"/>
    <sheet name="Гор.79" sheetId="72" r:id="rId16"/>
    <sheet name="Гор.99" sheetId="48" r:id="rId17"/>
    <sheet name="Гор.102" sheetId="71" r:id="rId18"/>
    <sheet name="Гор.133" sheetId="51" r:id="rId19"/>
    <sheet name="Гор.136" sheetId="15" r:id="rId20"/>
    <sheet name="Гор.137" sheetId="52" r:id="rId21"/>
    <sheet name="Гор.140" sheetId="66" r:id="rId22"/>
    <sheet name="Гор.144" sheetId="16" r:id="rId23"/>
    <sheet name="Гор.186" sheetId="17" r:id="rId24"/>
    <sheet name="Гор.178" sheetId="18" r:id="rId25"/>
    <sheet name="Гор.180а" sheetId="19" r:id="rId26"/>
    <sheet name="Пер.2" sheetId="25" r:id="rId27"/>
    <sheet name="Ник.10" sheetId="59" r:id="rId28"/>
    <sheet name="Ник.10 к.2" sheetId="26" r:id="rId29"/>
    <sheet name="Ник.5" sheetId="27" r:id="rId30"/>
    <sheet name="Ник.6" sheetId="60" r:id="rId31"/>
    <sheet name="Ник.7" sheetId="28" r:id="rId32"/>
    <sheet name="Ник.8 к.1" sheetId="61" r:id="rId33"/>
    <sheet name="Ник.9" sheetId="62" r:id="rId34"/>
    <sheet name="Ник.13" sheetId="63" r:id="rId35"/>
    <sheet name="Скв.8" sheetId="53" r:id="rId36"/>
    <sheet name="Скв.9 2" sheetId="79" r:id="rId37"/>
    <sheet name="Скв.10" sheetId="54" r:id="rId38"/>
    <sheet name="Скв.16" sheetId="56" r:id="rId39"/>
    <sheet name="Скв.18" sheetId="31" r:id="rId40"/>
    <sheet name="Скв.20" sheetId="57" r:id="rId41"/>
    <sheet name="Скв.22" sheetId="58" r:id="rId42"/>
    <sheet name="наб.Аф.144 к.1" sheetId="32" r:id="rId43"/>
    <sheet name="наб.Аф.144 к.2" sheetId="33" r:id="rId44"/>
    <sheet name="наб.Аф.152" sheetId="37" r:id="rId45"/>
    <sheet name="наб.Аф.142" sheetId="44" r:id="rId46"/>
    <sheet name="наб.Аф.88" sheetId="47" r:id="rId47"/>
    <sheet name="наб.Аф.146" sheetId="64" r:id="rId48"/>
    <sheet name="наб.Аф.148" sheetId="65" r:id="rId49"/>
    <sheet name="Шмидта 5" sheetId="67" r:id="rId50"/>
    <sheet name="Жор.3" sheetId="70" r:id="rId51"/>
    <sheet name="Мус.7" sheetId="73" r:id="rId52"/>
    <sheet name="Мус.11" sheetId="74" r:id="rId53"/>
    <sheet name="Мус.13" sheetId="76" r:id="rId54"/>
    <sheet name="Скв.7" sheetId="77" r:id="rId55"/>
  </sheets>
  <definedNames>
    <definedName name="OLE_LINK2" localSheetId="29">Ник.5!#REF!</definedName>
  </definedNames>
  <calcPr calcId="125725"/>
</workbook>
</file>

<file path=xl/calcChain.xml><?xml version="1.0" encoding="utf-8"?>
<calcChain xmlns="http://schemas.openxmlformats.org/spreadsheetml/2006/main">
  <c r="D80" i="58"/>
  <c r="D76" i="56"/>
  <c r="D79" i="79"/>
  <c r="D53" i="62"/>
  <c r="D84" i="27"/>
  <c r="D97" i="59"/>
  <c r="D84" i="48"/>
  <c r="D49" i="78"/>
  <c r="D87" i="9"/>
  <c r="D61" i="8"/>
  <c r="D62" i="67" l="1"/>
  <c r="D79" i="54" l="1"/>
  <c r="D135" i="5" l="1"/>
  <c r="D119" i="3" l="1"/>
  <c r="D19" i="53" l="1"/>
  <c r="D42" i="32" l="1"/>
  <c r="D60" s="1"/>
  <c r="D47"/>
  <c r="D37" i="79" l="1"/>
  <c r="D32"/>
  <c r="D22"/>
  <c r="D41"/>
  <c r="D23" i="53"/>
  <c r="D39" s="1"/>
  <c r="D60" i="77"/>
  <c r="D35" i="63"/>
  <c r="D18" i="59"/>
  <c r="D23" i="65"/>
  <c r="D19" i="32"/>
  <c r="D17"/>
  <c r="D16" i="7"/>
  <c r="D27" i="5"/>
  <c r="D39" i="4"/>
  <c r="D47" i="73"/>
  <c r="D49" i="76"/>
  <c r="D62" s="1"/>
  <c r="D81" i="70"/>
  <c r="D87" s="1"/>
  <c r="D51" i="25"/>
  <c r="D55" i="61"/>
  <c r="D57" i="60"/>
  <c r="D59" i="77"/>
  <c r="D59" i="19"/>
  <c r="D56" i="51"/>
  <c r="D58" i="71"/>
  <c r="D58" i="37"/>
  <c r="D68" i="65"/>
  <c r="D47" i="64"/>
  <c r="D48" i="2"/>
  <c r="D53" i="4" l="1"/>
  <c r="D37" i="70" l="1"/>
  <c r="D36" i="31"/>
  <c r="D45" i="79"/>
  <c r="D48" s="1"/>
  <c r="D19" i="49"/>
  <c r="D38" i="72"/>
  <c r="D26" i="37"/>
  <c r="D34" i="65"/>
  <c r="D47" i="70" l="1"/>
  <c r="D39"/>
  <c r="D17" i="67"/>
  <c r="D29" i="58"/>
  <c r="D20" i="9"/>
  <c r="D19" i="10"/>
  <c r="D38" i="25"/>
  <c r="D72" i="17"/>
  <c r="D28" i="15"/>
  <c r="D53" i="73"/>
  <c r="D49" i="44"/>
  <c r="D58" s="1"/>
  <c r="D63" i="28"/>
  <c r="D136" i="79" l="1"/>
  <c r="D137"/>
  <c r="D103" i="78" l="1"/>
  <c r="D21"/>
  <c r="D104" l="1"/>
  <c r="D42" i="77" l="1"/>
  <c r="D36" i="65"/>
  <c r="D41" i="31" l="1"/>
  <c r="D19" i="16"/>
  <c r="D60" s="1"/>
  <c r="D17" i="50"/>
  <c r="D21" i="64"/>
  <c r="D72" i="5"/>
  <c r="D20"/>
  <c r="D48" i="73"/>
  <c r="D62" s="1"/>
  <c r="D83" i="26"/>
  <c r="D92" s="1"/>
  <c r="D32" i="76" l="1"/>
  <c r="D41" i="66"/>
  <c r="D33"/>
  <c r="D32" i="49"/>
  <c r="D62" i="47"/>
  <c r="D43"/>
  <c r="D45" s="1"/>
  <c r="D22" i="7"/>
  <c r="D71" i="5"/>
  <c r="D78" s="1"/>
  <c r="D64" i="19"/>
  <c r="D71" s="1"/>
  <c r="D86" i="31"/>
  <c r="D63" i="77"/>
  <c r="D69" s="1"/>
  <c r="D79" i="16"/>
  <c r="D62" i="15"/>
  <c r="D59" i="51"/>
  <c r="D60" i="71"/>
  <c r="D77" i="33"/>
  <c r="D42" i="60" l="1"/>
  <c r="D57" i="70"/>
  <c r="D30" i="67"/>
  <c r="D31" s="1"/>
  <c r="D47" i="58"/>
  <c r="D65" i="57"/>
  <c r="D66" s="1"/>
  <c r="D65" i="31"/>
  <c r="D40" i="56"/>
  <c r="D44" s="1"/>
  <c r="D69" i="63"/>
  <c r="D56" i="26"/>
  <c r="D59" i="59"/>
  <c r="D61" s="1"/>
  <c r="D25" i="62"/>
  <c r="D47" i="27"/>
  <c r="D21"/>
  <c r="D52" i="52" l="1"/>
  <c r="D41" i="15"/>
  <c r="D39"/>
  <c r="D46" i="48"/>
  <c r="D47" s="1"/>
  <c r="D45" i="50"/>
  <c r="D42" i="37"/>
  <c r="D47" i="33"/>
  <c r="D28" i="32"/>
  <c r="D30" i="44"/>
  <c r="D31" s="1"/>
  <c r="D46" i="5"/>
  <c r="D48" i="69"/>
  <c r="D51" s="1"/>
  <c r="D35" i="3"/>
  <c r="D78" i="33"/>
  <c r="D87" s="1"/>
  <c r="D63" i="63"/>
  <c r="D90" i="57"/>
  <c r="D96" s="1"/>
  <c r="D62" i="28"/>
  <c r="D74" i="12"/>
  <c r="D83" s="1"/>
  <c r="D60" i="11"/>
  <c r="D66" s="1"/>
  <c r="D75" i="72"/>
  <c r="D31" i="2" l="1"/>
  <c r="D35" i="64" l="1"/>
  <c r="D123" i="77" l="1"/>
  <c r="D124" s="1"/>
  <c r="D57" i="26" l="1"/>
  <c r="D50" i="72"/>
  <c r="D47" i="5"/>
  <c r="D50" i="9"/>
  <c r="D45" i="15"/>
  <c r="D43" i="71"/>
  <c r="D60" i="70"/>
  <c r="D46" i="12" l="1"/>
  <c r="D58" i="49"/>
  <c r="D61" i="25"/>
  <c r="D74" i="63"/>
  <c r="D68" i="37"/>
  <c r="D60" i="2"/>
  <c r="D26" i="74"/>
  <c r="D45" i="28"/>
  <c r="D63" i="3" l="1"/>
  <c r="D81" i="72" l="1"/>
  <c r="D72" i="71"/>
  <c r="D54" i="74" l="1"/>
  <c r="D59" i="18"/>
  <c r="D90" i="7"/>
  <c r="D116" i="76" l="1"/>
  <c r="D117" s="1"/>
  <c r="D115" i="2"/>
  <c r="D116" s="1"/>
  <c r="D125" i="15" l="1"/>
  <c r="D129" i="52"/>
  <c r="D140" i="48" l="1"/>
  <c r="D138" i="72" l="1"/>
  <c r="D130" i="50"/>
  <c r="D85" i="4" l="1"/>
  <c r="D115" i="49"/>
  <c r="D140" i="12" l="1"/>
  <c r="D143" i="9"/>
  <c r="D135" i="69"/>
  <c r="D146" i="7" l="1"/>
  <c r="D138" i="4" l="1"/>
  <c r="D116" i="25"/>
  <c r="D116" i="64"/>
  <c r="D116" i="8" l="1"/>
  <c r="D117" i="10" l="1"/>
  <c r="D123" i="11"/>
  <c r="D125" i="71"/>
  <c r="D121" i="51"/>
  <c r="D124" i="66"/>
  <c r="D144" i="16"/>
  <c r="D136" i="17"/>
  <c r="D116" i="18"/>
  <c r="D130" i="19"/>
  <c r="D153" i="59"/>
  <c r="D147" i="26"/>
  <c r="D139" i="27"/>
  <c r="D123" i="60"/>
  <c r="D125" i="28"/>
  <c r="D119" i="61"/>
  <c r="D109" i="62"/>
  <c r="D129" i="63"/>
  <c r="D122" i="53"/>
  <c r="D137" i="54"/>
  <c r="D136" i="56"/>
  <c r="D151" i="31"/>
  <c r="D153" i="57"/>
  <c r="D137" i="58"/>
  <c r="D116" i="32"/>
  <c r="D144" i="33"/>
  <c r="D125" i="37"/>
  <c r="D113" i="44"/>
  <c r="D126" i="47"/>
  <c r="D136" i="65"/>
  <c r="D118" i="67"/>
  <c r="D108" i="74"/>
  <c r="D109" s="1"/>
  <c r="D117" i="73"/>
  <c r="D142" i="70"/>
  <c r="D143" s="1"/>
  <c r="D50" i="27" l="1"/>
  <c r="D30" i="73"/>
  <c r="D118" s="1"/>
  <c r="D27" i="62"/>
  <c r="D110" s="1"/>
  <c r="D139" i="72" l="1"/>
  <c r="D79" i="69"/>
  <c r="D136" s="1"/>
  <c r="D61" i="5"/>
  <c r="D71" i="28" l="1"/>
  <c r="D36" i="3"/>
  <c r="D140" i="27"/>
  <c r="D65" i="61" l="1"/>
  <c r="D60" i="64"/>
  <c r="D85" i="16"/>
  <c r="D66" i="51"/>
  <c r="D29" i="32"/>
  <c r="D117" s="1"/>
  <c r="D71" i="15"/>
  <c r="D77" i="17" l="1"/>
  <c r="D137" i="56"/>
  <c r="D74" i="52"/>
  <c r="D120" i="3"/>
  <c r="D126" i="71" l="1"/>
  <c r="D154" i="57"/>
  <c r="D148" i="26" l="1"/>
  <c r="D53" i="52"/>
  <c r="D130" s="1"/>
  <c r="D33" i="49"/>
  <c r="D116" s="1"/>
  <c r="D65" i="53"/>
  <c r="D67" i="66"/>
  <c r="D70" i="60" l="1"/>
  <c r="D124" s="1"/>
  <c r="D123" i="53"/>
  <c r="D46" i="63"/>
  <c r="D130" s="1"/>
  <c r="D126" i="15"/>
  <c r="D46" i="50"/>
  <c r="D119" i="67"/>
  <c r="D35" i="10"/>
  <c r="D141" i="48"/>
  <c r="D64" i="7"/>
  <c r="D147" s="1"/>
  <c r="D38" i="11"/>
  <c r="D48" i="58"/>
  <c r="D68" i="31"/>
  <c r="D52" i="54"/>
  <c r="D154" i="59"/>
  <c r="D42" i="61"/>
  <c r="D120" s="1"/>
  <c r="D30" i="8"/>
  <c r="D117" s="1"/>
  <c r="D50" i="17"/>
  <c r="D137" s="1"/>
  <c r="D45" i="19"/>
  <c r="D131" s="1"/>
  <c r="D32" i="18"/>
  <c r="D117" s="1"/>
  <c r="D145" i="16"/>
  <c r="D125" i="66"/>
  <c r="D42" i="51"/>
  <c r="D122" s="1"/>
  <c r="D54" i="65"/>
  <c r="D117" i="64"/>
  <c r="D139" i="4"/>
  <c r="D114" i="44" l="1"/>
  <c r="D126" i="28"/>
  <c r="D75" i="50"/>
  <c r="D131" s="1"/>
  <c r="D43" i="37"/>
  <c r="D48" i="33"/>
  <c r="D145" s="1"/>
  <c r="D95" i="31" l="1"/>
  <c r="D152" s="1"/>
  <c r="D138" i="54"/>
  <c r="D81" i="65"/>
  <c r="D137" s="1"/>
  <c r="D136" i="5"/>
  <c r="D141" i="12"/>
  <c r="D144" i="9"/>
  <c r="D60" i="10"/>
  <c r="D118" s="1"/>
  <c r="D117" i="25"/>
  <c r="D126" i="37"/>
  <c r="D124" i="11" l="1"/>
  <c r="D138" i="58"/>
  <c r="D70" i="47"/>
  <c r="D127" s="1"/>
</calcChain>
</file>

<file path=xl/sharedStrings.xml><?xml version="1.0" encoding="utf-8"?>
<sst xmlns="http://schemas.openxmlformats.org/spreadsheetml/2006/main" count="7264" uniqueCount="1690">
  <si>
    <t>Итого:</t>
  </si>
  <si>
    <t>898 м2</t>
  </si>
  <si>
    <t>1125 м2</t>
  </si>
  <si>
    <t>1140 м2</t>
  </si>
  <si>
    <t>4373 м2</t>
  </si>
  <si>
    <t>1641 м2</t>
  </si>
  <si>
    <t>819 м2</t>
  </si>
  <si>
    <t>885 м2</t>
  </si>
  <si>
    <t>875 м2</t>
  </si>
  <si>
    <t>1981 м2</t>
  </si>
  <si>
    <t>556 м2</t>
  </si>
  <si>
    <t>1588 м2</t>
  </si>
  <si>
    <t>835 м2</t>
  </si>
  <si>
    <t>1291 м2</t>
  </si>
  <si>
    <t>1463 м2</t>
  </si>
  <si>
    <t>873 м2</t>
  </si>
  <si>
    <t>711 м2</t>
  </si>
  <si>
    <t>286 м2</t>
  </si>
  <si>
    <t>591 м2</t>
  </si>
  <si>
    <t>1164 м2</t>
  </si>
  <si>
    <t>653 м2</t>
  </si>
  <si>
    <t>840 м2</t>
  </si>
  <si>
    <t>862 м2</t>
  </si>
  <si>
    <t>977 м2</t>
  </si>
  <si>
    <t>1406 м2</t>
  </si>
  <si>
    <t>2848 м2</t>
  </si>
  <si>
    <t>1574 м2</t>
  </si>
  <si>
    <t>798 м2</t>
  </si>
  <si>
    <t>2141 м2</t>
  </si>
  <si>
    <t>722 м2</t>
  </si>
  <si>
    <t>800 м2</t>
  </si>
  <si>
    <t>1175 м2</t>
  </si>
  <si>
    <t>914 м2</t>
  </si>
  <si>
    <t>1530 м2</t>
  </si>
  <si>
    <t>1129 м2</t>
  </si>
  <si>
    <t>1434 м2</t>
  </si>
  <si>
    <t>609 м2</t>
  </si>
  <si>
    <t>1119 м2</t>
  </si>
  <si>
    <t>1979 м2</t>
  </si>
  <si>
    <t>2 раза в год</t>
  </si>
  <si>
    <t>1 раз в месяц</t>
  </si>
  <si>
    <t>1 раз в квартал</t>
  </si>
  <si>
    <t>круглосуточно</t>
  </si>
  <si>
    <t>Артиллерийский пер., д.4</t>
  </si>
  <si>
    <t>Число квартир</t>
  </si>
  <si>
    <t>Этажность</t>
  </si>
  <si>
    <t>Количество подъездов</t>
  </si>
  <si>
    <t>Год постройки</t>
  </si>
  <si>
    <t>ИТОГО:</t>
  </si>
  <si>
    <t>Уборка придомовой территории</t>
  </si>
  <si>
    <t>в том числе:</t>
  </si>
  <si>
    <t>Площадь жилых помещений (м2)</t>
  </si>
  <si>
    <t>Количество проживающих (чел.)</t>
  </si>
  <si>
    <t>РАСХОДЫ ВСЕГО:</t>
  </si>
  <si>
    <t>Артиллерийский пер., д.8</t>
  </si>
  <si>
    <t>Артиллерийский пер., д.10</t>
  </si>
  <si>
    <t>Площадь МОП (м2)</t>
  </si>
  <si>
    <t>Артиллерийский пер., д.13</t>
  </si>
  <si>
    <t>Артиллерийский пер., д.14</t>
  </si>
  <si>
    <t>ул.Горького, д.133</t>
  </si>
  <si>
    <t>ул.Горького, д.136/6</t>
  </si>
  <si>
    <t>Артиллерийский пер., д.12</t>
  </si>
  <si>
    <t>ул.Горького, д.137/6</t>
  </si>
  <si>
    <t>ул.Горького, д.91</t>
  </si>
  <si>
    <t>ул.Горького, д.93/4</t>
  </si>
  <si>
    <t>ул.Горького, д.99</t>
  </si>
  <si>
    <t>ул.Горького, д.140</t>
  </si>
  <si>
    <t>ул.Горького, д.144/4</t>
  </si>
  <si>
    <t>ул.Горького, д.186</t>
  </si>
  <si>
    <t>ул.Горького, д.178/1</t>
  </si>
  <si>
    <t>ул.Горького, д.180 а</t>
  </si>
  <si>
    <t>Перекопский пер., д.2</t>
  </si>
  <si>
    <t>наб.Аф.Никитина, д.88/2</t>
  </si>
  <si>
    <t>наб.Аф.Никитина, д.142/2</t>
  </si>
  <si>
    <t>наб.Аф.Никитина, д.144 корп.1</t>
  </si>
  <si>
    <t>наб.Аф.Никитина, д.144 корп.2</t>
  </si>
  <si>
    <t>наб.Аф.Никитина, д.146</t>
  </si>
  <si>
    <t>наб.Аф.Никитина, д.148</t>
  </si>
  <si>
    <t>ул.Благоева, д.5</t>
  </si>
  <si>
    <t>бульвар Шмидта, д.5 корп.1</t>
  </si>
  <si>
    <t>пер.Никитина, д.10 корп.2</t>
  </si>
  <si>
    <t>пер.Никитина, д.5</t>
  </si>
  <si>
    <t>пер.Никитина, д.6</t>
  </si>
  <si>
    <t>пер.Никитина, 7</t>
  </si>
  <si>
    <t>пер.Никитина, 8 корп.1</t>
  </si>
  <si>
    <t>пер.Никитина, д.9</t>
  </si>
  <si>
    <t>пер.Никитина, д.13</t>
  </si>
  <si>
    <t>Петербургское шоссе, д.10 корп.1</t>
  </si>
  <si>
    <t>Петербургское шоссе, д.10 корп.2</t>
  </si>
  <si>
    <t>Петербургское шоссе, д.12</t>
  </si>
  <si>
    <t>Петербургское шоссе, д.14 корп.1</t>
  </si>
  <si>
    <t>Петербургское шоссе, д.14 корп.2</t>
  </si>
  <si>
    <t>ул.Скворцова-Степанова, д.8</t>
  </si>
  <si>
    <t>ул.Скворцова-Степанова, д.9</t>
  </si>
  <si>
    <t>ул.Скворцова-Степанова, д.10</t>
  </si>
  <si>
    <t>ул.Скворцова-Степанова, д.16</t>
  </si>
  <si>
    <t>ул.Скворцова-Степанова, д.18</t>
  </si>
  <si>
    <t>ул.Скворцова-Степанова, д.20</t>
  </si>
  <si>
    <t>ул.Скворцова-Степанова, д.22</t>
  </si>
  <si>
    <t>ежедневно</t>
  </si>
  <si>
    <t>1358 м2</t>
  </si>
  <si>
    <t>1305 м2</t>
  </si>
  <si>
    <t>1408 м2</t>
  </si>
  <si>
    <t>1270 м2</t>
  </si>
  <si>
    <t>2670 м2</t>
  </si>
  <si>
    <t>1057 м2</t>
  </si>
  <si>
    <t>1773 м2</t>
  </si>
  <si>
    <t>818 м2</t>
  </si>
  <si>
    <t>2627 м2</t>
  </si>
  <si>
    <t>530 м2</t>
  </si>
  <si>
    <t>842 м2</t>
  </si>
  <si>
    <t>2089 м2</t>
  </si>
  <si>
    <t>1360 м2</t>
  </si>
  <si>
    <t>1519 м2</t>
  </si>
  <si>
    <t>2793 м2</t>
  </si>
  <si>
    <t>4100 м2</t>
  </si>
  <si>
    <t>4221 м2</t>
  </si>
  <si>
    <t>5116 м2</t>
  </si>
  <si>
    <t>1824 м2</t>
  </si>
  <si>
    <t>577 м2</t>
  </si>
  <si>
    <t>1389 м2</t>
  </si>
  <si>
    <t>2517 м2</t>
  </si>
  <si>
    <t>4245 м2</t>
  </si>
  <si>
    <t>3060 м2</t>
  </si>
  <si>
    <t>4339 м2</t>
  </si>
  <si>
    <t>2996 м2</t>
  </si>
  <si>
    <t>2736 м2</t>
  </si>
  <si>
    <t>1591 м2</t>
  </si>
  <si>
    <t>улица Жореса, дом 3</t>
  </si>
  <si>
    <t>ул.Горького, д.102/8</t>
  </si>
  <si>
    <t>1.</t>
  </si>
  <si>
    <t>2.</t>
  </si>
  <si>
    <t>3.</t>
  </si>
  <si>
    <t>716 м2</t>
  </si>
  <si>
    <t>3339 м2</t>
  </si>
  <si>
    <t>2169 м2</t>
  </si>
  <si>
    <t>466 м2</t>
  </si>
  <si>
    <t>861 м2</t>
  </si>
  <si>
    <t>ул.Горького, д.79/2</t>
  </si>
  <si>
    <t>ул.Мусорского, дом 7</t>
  </si>
  <si>
    <t>ул.Мусорского, дом 11</t>
  </si>
  <si>
    <t>1552 м2</t>
  </si>
  <si>
    <t>1. ТЕКУЩИЙ РЕМОНТ:</t>
  </si>
  <si>
    <t>1.1. КОНСТРУКТИВНЫЕ ЭЛЕМЕНТЫ:</t>
  </si>
  <si>
    <t>1.1.1. Проемы</t>
  </si>
  <si>
    <t>1.1.2. Кровля</t>
  </si>
  <si>
    <t>1.2. РЕМОНТ ВНУТРИДОМОВЫХ СЕТЕЙ:</t>
  </si>
  <si>
    <t>1.2.1. ХВС</t>
  </si>
  <si>
    <t>1.2.2. Канализация</t>
  </si>
  <si>
    <t>1.2.3. ГВС</t>
  </si>
  <si>
    <t>1.2.4. Отопление</t>
  </si>
  <si>
    <t>1.2.5. Электроснабжение</t>
  </si>
  <si>
    <t>2. СОДЕРЖАНИЕ ДОМА:</t>
  </si>
  <si>
    <t>2.1. Содержание сетей и конструктивных элементов:</t>
  </si>
  <si>
    <t>2.2. Уборка придомовой террритории</t>
  </si>
  <si>
    <t>2.3. Уборка лестничной клетки</t>
  </si>
  <si>
    <t>Организация паспортно-визовой службы.</t>
  </si>
  <si>
    <t>Формирование и обслуживание лицевых счетов граждан, оформление новых лицевых счетов, внесение изменений в базу данных по лицевым счетам, оформление в базу данных приборов учета и т.п..</t>
  </si>
  <si>
    <t>Начисление платы за жилищно-коммунальные услуги с учетом предоставляемых населению льгот в разрезе лицевых счетов граждан по нормативам и приборам учета, учет предоставляемых населению льгот на оплату ЖКУ, перерасчет платы за ЖКУ согласно предоставленным документам (справкам отсутствия, актам фиксации качества услуг, учет предоставляемых населению льгот на оплату ЖКУ, ввод платежей граждан за ЖКУ, подготовка документов по отсутсвующим в ресурсоснабжающие организации для перерасчета и др.).</t>
  </si>
  <si>
    <t xml:space="preserve">4. </t>
  </si>
  <si>
    <t>5.</t>
  </si>
  <si>
    <t>Распечатка и доставка счетов-квитанций за жилищно-коммунальные услуги.</t>
  </si>
  <si>
    <t>6.</t>
  </si>
  <si>
    <t>7.</t>
  </si>
  <si>
    <t>Организация бухгалтерского учета управляющей компании.</t>
  </si>
  <si>
    <t>8.</t>
  </si>
  <si>
    <t>9.</t>
  </si>
  <si>
    <t>Организация и контроль информационных услуг для граждан, путем размещения на информационных щитах, электронном сайте для обеспечения эффективной обратной связи с населением.</t>
  </si>
  <si>
    <t>10.</t>
  </si>
  <si>
    <t>Организация консультационных , юридических услуг (непосредственно связанных с условиями выполнения договора управления).</t>
  </si>
  <si>
    <t>11.</t>
  </si>
  <si>
    <t>Организация работ с уполномоченными предствителями собственника по составлению и корректировке плана обслуживания дома.</t>
  </si>
  <si>
    <t>12.</t>
  </si>
  <si>
    <t>Организация и подготовка документов по капитальному ремонту зданий, по решению и заявлению собственников.</t>
  </si>
  <si>
    <t>13.</t>
  </si>
  <si>
    <t>Составление отчетности жителям.</t>
  </si>
  <si>
    <t>14.</t>
  </si>
  <si>
    <t>Сбор, распределение и перечисление денежных средств на расчетные счета поставщиков ЖКУ (ресурсоснабжающих организаций, специлизированных организаций по договорам).</t>
  </si>
  <si>
    <t>15.</t>
  </si>
  <si>
    <t>I. РАСХОДЫ ПО СТРОКЕ "СОДЕРЖАНИЕ И ТЕКУЩИЙ РЕМОНТ ОБЩЕГО ИМУЩЕСТВА МНОГОКВАРТИРНОГО ДОМА"</t>
  </si>
  <si>
    <t>II. РАСХОДЫ ПО УПРАВЛЕНИЮ МНОГОКВАРТИРНЫМ ДОМОМ:</t>
  </si>
  <si>
    <t>а также, расходы:</t>
  </si>
  <si>
    <t>17.</t>
  </si>
  <si>
    <t>18.</t>
  </si>
  <si>
    <t>1. ТЕКУЩИЙ РЕМОНТ</t>
  </si>
  <si>
    <t>1.3. ПОДГОТОВКА ТЕПЛОУЗЛА К ЗИМЕ</t>
  </si>
  <si>
    <t>2.2. Уборка придомовой территории</t>
  </si>
  <si>
    <t>2.3. Уборка придомовой тер-ии трактором</t>
  </si>
  <si>
    <t>2.4. Уборка лестничной клетки</t>
  </si>
  <si>
    <t>2.5. Вывоз мусора: машина, трактор + утилизация</t>
  </si>
  <si>
    <t>2.6. Покос газонов</t>
  </si>
  <si>
    <t>2.9. Противопожарные мероприятия</t>
  </si>
  <si>
    <t xml:space="preserve">2.11. Аварийно-техническое обслуживание </t>
  </si>
  <si>
    <t>Организация работы по текущему ремонту дома, обслуживание и ремонт строительных конструкций и инженерных систем.</t>
  </si>
  <si>
    <t>Организация работ по надлежащему содержанию систем внутридомового газового оборудования, лифтового хозяйства и противопожарных систем дома.</t>
  </si>
  <si>
    <t>16.</t>
  </si>
  <si>
    <t>19.</t>
  </si>
  <si>
    <t>20.</t>
  </si>
  <si>
    <t>Организация работ по заключению договоров с РСО и контроль за их исполнением (представление и отстаивание интересов собственников в бесперебойном предоставлении ЖКУ)</t>
  </si>
  <si>
    <t>Прием документов для начисления платы за ЖКУ с учетом льгот согласно действующего законодательства, прием и регистрация заявлений, справок, подтверждающих временное отсутствие по месту регистрации, выдача справок об отсутствии задолженности по оплате ЖКУ, карточек лицевого счета граждан, выдача дубликатов счетов-квитанций на оплату ЖКУ в случаях их утраты, исключение платы по статье "найм жилья", выдача справок об оплате коммунальных услуг, выдача ксерокопий документов на льготы.</t>
  </si>
  <si>
    <t>Мероприятия по взысканию задолженности за ЖКУ (претензионная работа, подача исков в суд).</t>
  </si>
  <si>
    <t>Организация работы по содержанию дома и помещений, входящих в состав общего имущества дома и придомовой территории, с элементами озеленения и благоустройства (включая диспетчерское и аварийное обслуживание, проведение осмотров конструкций и инженерного оборудования, подготовка дома к работе в зимних условиях).</t>
  </si>
  <si>
    <t>1.3. ПОДГОТОВКА ТЕПЛОУЗЛА К ЗИМЕ:</t>
  </si>
  <si>
    <t>1.4. БЛАГОУСТРОЙСТВО</t>
  </si>
  <si>
    <t>2.1. Содержание сетей и конструктивных элементов,</t>
  </si>
  <si>
    <t>2.5. Покос газонов</t>
  </si>
  <si>
    <t>2.7. Вывоз мусора: машина, трактор + утилизация</t>
  </si>
  <si>
    <t>2.9. Обрезка поросли</t>
  </si>
  <si>
    <t>2.11. Противопожарные мероприятия</t>
  </si>
  <si>
    <t>1.1.1. Стекольные работы</t>
  </si>
  <si>
    <t>1.1.2. Штукатурно-малярные работы</t>
  </si>
  <si>
    <t>1.1.3. Кровля</t>
  </si>
  <si>
    <t>2.1. Содержание сетей и конструктивных элементов</t>
  </si>
  <si>
    <t>2.4. Уборка придомовой тер-ии трактором</t>
  </si>
  <si>
    <t>2.6. Обрезка поросли секатором, бензопилой</t>
  </si>
  <si>
    <t>2.10. Противопожарные мероприятия</t>
  </si>
  <si>
    <t>1.1.2. Штукатурно-малярные работы:</t>
  </si>
  <si>
    <t>1.2.1. ХВС:</t>
  </si>
  <si>
    <t>1.2.2. Канализация:</t>
  </si>
  <si>
    <t>1.2.3. ГВС:</t>
  </si>
  <si>
    <t>1.3. ПОДГОТОВКА ТЕПЛОУЗЛА К ЗИМЕ (2 т/у):</t>
  </si>
  <si>
    <t>1.4. БЛАГОУСТРОЙСТВО:</t>
  </si>
  <si>
    <t>2.4. Вывоз мусора: машина, трактор + утилизация</t>
  </si>
  <si>
    <t>2.5. Уборка лестничной клетки</t>
  </si>
  <si>
    <t>2.7. Дезинсекция подвала ООО "ВЭЛГА"</t>
  </si>
  <si>
    <t>1.1.1. Штукатурно-малярные работы</t>
  </si>
  <si>
    <t>1.1.5. Стекольные работы</t>
  </si>
  <si>
    <t>2.6. Уборка лестничной клетки</t>
  </si>
  <si>
    <t>2.3. Уборка придомовой территории</t>
  </si>
  <si>
    <t>2.6. Вывоз мусора: машина, трактор + утилизация</t>
  </si>
  <si>
    <t>2.7. Уборка лестничной клетки</t>
  </si>
  <si>
    <t xml:space="preserve">2.12. Аварийно-техническое обслуживание </t>
  </si>
  <si>
    <t>в соответствии с договором ООО "Специализированная организация "Инженерно-технический сервис"</t>
  </si>
  <si>
    <t>1.1.1. Полы</t>
  </si>
  <si>
    <t>1.1.3. Стекольные работы</t>
  </si>
  <si>
    <t>1.3. ПОДГОТОВКА ТЕПЛОУЗЛА К ЗИМЕ (3 т/у):</t>
  </si>
  <si>
    <t>2.9. Покос газонов</t>
  </si>
  <si>
    <t>1.1.1. Кровля, швы</t>
  </si>
  <si>
    <t>1.3. ПОДГОТОВКА ПРИЕМНОГО УСТРОЙСТВА К ЗИМЕ:</t>
  </si>
  <si>
    <t>2.8. Противопожарные мероприятия</t>
  </si>
  <si>
    <t xml:space="preserve">2.10. Аварийно-техническое обслуживание </t>
  </si>
  <si>
    <t>Организация работ по заключению договоров с РСО и контроль за их исполнением (представление и отстаивание интересов собственников в бесперебойном предоставлении ЖКУ).</t>
  </si>
  <si>
    <t>1.1.3. Лестницы, крыльца</t>
  </si>
  <si>
    <t>2.7. Противопожарные мероприятия</t>
  </si>
  <si>
    <t xml:space="preserve">2.9. Аварийно-техническое обслуживание </t>
  </si>
  <si>
    <t>1.3. БЛАГОУСТРОЙСТВО:</t>
  </si>
  <si>
    <t>1.4. ПОДГОТОВКА ПРИЕМНОГО УСТРОЙСТВА К ЗИМЕ:</t>
  </si>
  <si>
    <t>2.7. Покос газонов</t>
  </si>
  <si>
    <t>1.1.2. Кровля, швы</t>
  </si>
  <si>
    <t>2.6. Обрезка поросли</t>
  </si>
  <si>
    <t>1.1.2. Лестницы, крыльца</t>
  </si>
  <si>
    <t>1.1.1. Кровля</t>
  </si>
  <si>
    <t>1.1.2. Полы</t>
  </si>
  <si>
    <t>1.1.3. Штукатурно-малярные работы</t>
  </si>
  <si>
    <t>1.3. ПОДГОТОВКА ТЕПЛОУЗЛА К ЗИМЕ (1 т/у, 1 бойлер):</t>
  </si>
  <si>
    <t xml:space="preserve">2.1. Содержание сетей и конструктивных элементов, </t>
  </si>
  <si>
    <t>2.9. Отвод ливневых (дренажных) вод</t>
  </si>
  <si>
    <t>1.1.2. Проемы:</t>
  </si>
  <si>
    <t>1.3. БЛАГОУСТРОЙСТВО</t>
  </si>
  <si>
    <t>2.5. Уборка придомовой тер-ии трактором</t>
  </si>
  <si>
    <t>1.1.1. Стены</t>
  </si>
  <si>
    <t>1.3. ПОДГОТОВКА ТЕПЛОУЗЛА К ЗИМЕ (1 т/у, 1 бойлер)</t>
  </si>
  <si>
    <t>1.2.2.  Канализация</t>
  </si>
  <si>
    <t>1.4. ПОДГОТОВКА ТЕПЛОУЗЛА К ЗИМЕ:</t>
  </si>
  <si>
    <t>2.6. Отвод ливневых (дренажных) вод</t>
  </si>
  <si>
    <t>1.1.1. Кровля, швы:</t>
  </si>
  <si>
    <t>в соответствии с договором МУП "ЖЭК"</t>
  </si>
  <si>
    <t>2.10. Отвод ливневых (дренажных) вод</t>
  </si>
  <si>
    <t>2.6. Противопожарные мероприятия</t>
  </si>
  <si>
    <t>2.7. Обрезка поросли</t>
  </si>
  <si>
    <t>2.8. Покос газонов</t>
  </si>
  <si>
    <t>2051 м2</t>
  </si>
  <si>
    <t>2.8. Обрезка поросли</t>
  </si>
  <si>
    <t>1.1.1. Штукатурно-малярные работы:</t>
  </si>
  <si>
    <t>1.4.БЛАГОУСТРОЙСТВО:</t>
  </si>
  <si>
    <t>2.3. Уборка придомовой террритории</t>
  </si>
  <si>
    <t>2.4. Уборка придомовой террритории</t>
  </si>
  <si>
    <t>1.3. ПОДГОТОВКА ТЕПЛОУЗЛА К ЗИМЕ (1 т/у, бойлер):</t>
  </si>
  <si>
    <t xml:space="preserve">2. СОДЕРЖАНИЕ ДОМА: </t>
  </si>
  <si>
    <t>1.1.4. Штукатурно-малярные работы</t>
  </si>
  <si>
    <t>1.2. РЕМОНТ ВНУТРИДОМОВЫХ СЕТЕЙ</t>
  </si>
  <si>
    <t>1.1. РЕМОНТ ВНУТРИДОМОВЫХ СЕТЕЙ:</t>
  </si>
  <si>
    <t>1.1.1. ХВС</t>
  </si>
  <si>
    <t>1.1.1. Проемы:</t>
  </si>
  <si>
    <t>1.2.2. ГВС</t>
  </si>
  <si>
    <t>1.2.3. Отопление</t>
  </si>
  <si>
    <t>1.2.4. Электроснабжение</t>
  </si>
  <si>
    <t>1.2.1. Электроснабжение</t>
  </si>
  <si>
    <t>1.2.3. Электроснабжение</t>
  </si>
  <si>
    <t>1.1.3. Кровля:</t>
  </si>
  <si>
    <t>1.2.1. Канализация</t>
  </si>
  <si>
    <t>1.1. Кровля</t>
  </si>
  <si>
    <t>1.1.4. Проемы</t>
  </si>
  <si>
    <t>1.2.1. ГВС</t>
  </si>
  <si>
    <t>1.2.2. Электроснабжение</t>
  </si>
  <si>
    <t>1.1.2. Электроснабжение</t>
  </si>
  <si>
    <t>2.8. Уборка лестничных клеток</t>
  </si>
  <si>
    <t>1.1.2. ГВС</t>
  </si>
  <si>
    <t>в соответствии с договором ООО "ВЭЛГА"</t>
  </si>
  <si>
    <t>2.4. Уборка придомовой территории трактором</t>
  </si>
  <si>
    <t>893 м2</t>
  </si>
  <si>
    <t xml:space="preserve">2.9. Дератизация контейнеров </t>
  </si>
  <si>
    <t xml:space="preserve">2.8. Дезинсекция подвала </t>
  </si>
  <si>
    <t xml:space="preserve">2.8. Дезинсекция подвала (крысы, блохи) </t>
  </si>
  <si>
    <t xml:space="preserve">2.7. Дератизация контейнерных площадок </t>
  </si>
  <si>
    <t xml:space="preserve">2.8. Дератизация подвала от крыс </t>
  </si>
  <si>
    <t>2.3. Вывоз мусора: машина, трактор + утилизация</t>
  </si>
  <si>
    <t>в соответствии с ООО "ВЭЛГА"</t>
  </si>
  <si>
    <t>2.4. Покос газонов</t>
  </si>
  <si>
    <t>2.8. Дератизация подвала от крыс</t>
  </si>
  <si>
    <t>2.2. Уборка лестничных клеток</t>
  </si>
  <si>
    <t>Услуги банка за обслуживание расчетных счетов, выдачу наличных средств</t>
  </si>
  <si>
    <t>Комиссия по банкам за прием платежей "Почта России", "ТГБ", "Сбербанк России"</t>
  </si>
  <si>
    <t>техподполья, чердака (сети ХВС, ГВС, отопления,</t>
  </si>
  <si>
    <t>в соответсвии с договором МУП "ЖЭК"</t>
  </si>
  <si>
    <t>согласно нормативам</t>
  </si>
  <si>
    <t xml:space="preserve">2.8. Аварийно-техническое обслуживание </t>
  </si>
  <si>
    <t>1 шт.</t>
  </si>
  <si>
    <t>1252 м2</t>
  </si>
  <si>
    <t xml:space="preserve">согласно нормативам </t>
  </si>
  <si>
    <t>1.1.3. Отопление</t>
  </si>
  <si>
    <t>1.3. ПОДГОТОВКА ТЕПЛОУЗЛА К ЗИМЕ (3 т/у, 1 бойлер)</t>
  </si>
  <si>
    <t>смена ламп накаливания;</t>
  </si>
  <si>
    <t>смена ламп энергосберегающих;</t>
  </si>
  <si>
    <t>смена патронов;</t>
  </si>
  <si>
    <t>смена выключателей;</t>
  </si>
  <si>
    <t>проведение профосмотров крыш;</t>
  </si>
  <si>
    <t>проведение профосмотров техподполья, чердака (сети ХВС, ГВС, отопления, канализации);</t>
  </si>
  <si>
    <t>прочистка внутренних ливнестоков;</t>
  </si>
  <si>
    <t>проведение профосмотров электрощитовых;</t>
  </si>
  <si>
    <t>проведение профосмотров</t>
  </si>
  <si>
    <t>конструктивных элементов;</t>
  </si>
  <si>
    <t>проведение весенне-осенних осмотров и составление паспорта готовности к зиме;</t>
  </si>
  <si>
    <t>смена замков;</t>
  </si>
  <si>
    <t>проведение профосмотров техподполья, чердака (сети ХВС, ГВС, канализации, отопления);</t>
  </si>
  <si>
    <t>смена розеток;</t>
  </si>
  <si>
    <t>проведение весенне-осенних осмотров и составление паспорта готовности к зиме.</t>
  </si>
  <si>
    <t>прочистка внутренних ливнестоков</t>
  </si>
  <si>
    <t>прочистка внутренних ливнестоков.</t>
  </si>
  <si>
    <t>крыши;</t>
  </si>
  <si>
    <t>канализации);</t>
  </si>
  <si>
    <t>электрощитовых;</t>
  </si>
  <si>
    <t>проведение профосмотров техподполья, чердаков (сети ХВС, ГВС, канализации, отопления);</t>
  </si>
  <si>
    <t>проведение профосмотров техподполья, чердака</t>
  </si>
  <si>
    <t>(сети ХВС, ГВС, канализации, отопления);</t>
  </si>
  <si>
    <t>проведение профосмотров техподполья, чердака (сети ХВС, ГВС, канализиции, отопления);</t>
  </si>
  <si>
    <t>проведение профосмотров техподполья;</t>
  </si>
  <si>
    <t>материалы, инструменты используемые на содержание и ремонт МКД</t>
  </si>
  <si>
    <t>конструктивных элементов.</t>
  </si>
  <si>
    <t>ул.Мусорского, дом 13</t>
  </si>
  <si>
    <t>материалы, используемые на содержание и ремонт МКД,</t>
  </si>
  <si>
    <t>инструменты, спецодежда:</t>
  </si>
  <si>
    <t>343 м2</t>
  </si>
  <si>
    <t>2.5. Уборка придомовой территории трактором</t>
  </si>
  <si>
    <t>1584 м2</t>
  </si>
  <si>
    <t>574 м2</t>
  </si>
  <si>
    <t>подвал:</t>
  </si>
  <si>
    <t>6 чел./час.</t>
  </si>
  <si>
    <t>Содержание сетей и конструктивных элементов,</t>
  </si>
  <si>
    <t>2 подъезд:</t>
  </si>
  <si>
    <t>2.9. Очистка кровли от наледи и снега по периметру</t>
  </si>
  <si>
    <t>1.1. Конструктивные элементы:</t>
  </si>
  <si>
    <t>2.1. РЕМОНТ ВНУТРИДОМОВЫХ СЕТЕЙ:</t>
  </si>
  <si>
    <t>3 подъезд:</t>
  </si>
  <si>
    <t>2.10. Очистка кровли от снега по периметру здания</t>
  </si>
  <si>
    <t>смена стекол (1,04 м2)</t>
  </si>
  <si>
    <t>1,2 подъезд:</t>
  </si>
  <si>
    <t>оценка соответствия в форме обследования технического</t>
  </si>
  <si>
    <t>1.1.2. Швы</t>
  </si>
  <si>
    <t>1.1.3. Швы:</t>
  </si>
  <si>
    <t>1.1.2. Швы:</t>
  </si>
  <si>
    <t>1393 м2</t>
  </si>
  <si>
    <t>1154 м2</t>
  </si>
  <si>
    <t>кв.33:</t>
  </si>
  <si>
    <t>4 подъезд:</t>
  </si>
  <si>
    <t>8 чел./час.</t>
  </si>
  <si>
    <t>кв.50:</t>
  </si>
  <si>
    <t>6 подъезд:</t>
  </si>
  <si>
    <t>1.1.2. Стены:</t>
  </si>
  <si>
    <t>1.2.2. ХВС</t>
  </si>
  <si>
    <t>кв.8:</t>
  </si>
  <si>
    <t xml:space="preserve">2.6. Очистка кровли от наледи и снега </t>
  </si>
  <si>
    <t>2.8. Очистка кровли от снега и наледи</t>
  </si>
  <si>
    <t>Косметический ремонт подъезда</t>
  </si>
  <si>
    <t>2.7. Очистка кровли от снега и наледи</t>
  </si>
  <si>
    <t>т/у:</t>
  </si>
  <si>
    <t>кв.32:</t>
  </si>
  <si>
    <t>1.1.2. Отопление</t>
  </si>
  <si>
    <t>в соответствии с договором ООО МУП "ЖЭК"</t>
  </si>
  <si>
    <t>2. ПОДГОТОВКА ПРИЕМНОГО УСТРОЙСТВА К ЗИМЕ:</t>
  </si>
  <si>
    <t>клапанов обратных, задвижек д 50,80 мм со снятием с места (10 шт.), набивкой</t>
  </si>
  <si>
    <t>ХВС, ГВС, отопление: разборка, сборка, ревизия фланцев , вентилей,</t>
  </si>
  <si>
    <t>сальников, заменой болтов с гайками; ревизия клапанов предохранительных (1 шт.),</t>
  </si>
  <si>
    <t>Замена участков трубопровода д 15 мм (7 п.м), д 20 мм (1,5 п.м), д 25 мм (7 п.м),</t>
  </si>
  <si>
    <t>д 32 мм (3,5 п.м), врезка спускников д 15 мм в стояки водоснабжения (4 шт.),</t>
  </si>
  <si>
    <t xml:space="preserve">установка вентилей д 25 мм (3 шт.), клапанов обратных д 25 мм (1 шт.), </t>
  </si>
  <si>
    <t>устройство сгонов с муфтой и контргайкой д 15 мм (1 шт.), д 25 мм (6 шт.).</t>
  </si>
  <si>
    <t>Окраска задвижек кузбасслаком. Гидравлическое испытание трубопроводов</t>
  </si>
  <si>
    <t>1095 м2</t>
  </si>
  <si>
    <t>854 м2</t>
  </si>
  <si>
    <t>524 м2</t>
  </si>
  <si>
    <r>
      <t xml:space="preserve">ХВС, ГВС, отопление: </t>
    </r>
    <r>
      <rPr>
        <sz val="10"/>
        <color theme="1"/>
        <rFont val="Calibri"/>
        <family val="2"/>
        <charset val="204"/>
        <scheme val="minor"/>
      </rPr>
      <t>разборка, сборка, ревизия, с набивкой сальников,</t>
    </r>
  </si>
  <si>
    <t>заменой болтов с гайками, установкой техплатин - задвижек д 50,80 мм (4 шт.),</t>
  </si>
  <si>
    <t>1.2. ПОДГОТОВКА ТЕПЛОУЗЛА, ЭЛЕВАТОРА К ЗИМЕ</t>
  </si>
  <si>
    <t>клапанов предохранительных д 80 мм (1 шт.), грязевиков наружным д 89 мм (1 шт.),</t>
  </si>
  <si>
    <t>фланцевых соединений д до 80 мм (4 шт.). Установка задвижек д 80 мм (2 шт.),</t>
  </si>
  <si>
    <t>Установка манометров (1 шт.). Окраска задвижек кузбасслаком. Гидравлическое</t>
  </si>
  <si>
    <t>испытание трубопроводов (405 п.м)</t>
  </si>
  <si>
    <t>заменой болтов с гайками, установкой техплатин - задвижек д 50,80 мм,</t>
  </si>
  <si>
    <t>вентилей д 50,80  мм, клапанов обратных, регулятора температуры (19 шт.);</t>
  </si>
  <si>
    <t>ревизия грязевиков наружным д 89 мм (2 шт.), фланцевых соединений д 80 мм (4 шт.),</t>
  </si>
  <si>
    <t>кранов шаровых д 80 мм без снятия с места (4 шт.).</t>
  </si>
  <si>
    <t>Установка клапанов предохранительных д 80 мм (2 шт.), термометров (1 шт.), кранов</t>
  </si>
  <si>
    <t>шаровых д 15 мм (1 шт.). Окраска задвижек кузбасслаком. Гидравлическое</t>
  </si>
  <si>
    <t xml:space="preserve">2 т/у, бойлер, элеватор: ХВС, ГВС, отопление - </t>
  </si>
  <si>
    <t>разборка, сборка, ревизия, с набивкой сальников,</t>
  </si>
  <si>
    <t>ревизия грязевиков наружным д 89 мм (2 шт.), фланцевых соединений д 80 мм (6 шт.),</t>
  </si>
  <si>
    <t>Установка кранов шаровых д 20 мм (2 шт.), д 32 мм (1 шт.) на стояках.</t>
  </si>
  <si>
    <t>Гидравлическое испытание трубопроводов (405 п.м)</t>
  </si>
  <si>
    <t xml:space="preserve">2 т/у, элеватор: ХВС, ГВС, отопление - </t>
  </si>
  <si>
    <t>вентилей д 50,80  мм, клапанов обратных (18 шт.);</t>
  </si>
  <si>
    <t>вентилей д 50,80  мм, клапанов обратных (18 шт.); клапанов предохранительных (2 шт.);</t>
  </si>
  <si>
    <t>Окраска задвижек кузбасслаком.</t>
  </si>
  <si>
    <t>Гидравлическое испытание трубопроводов (1200 п.м)</t>
  </si>
  <si>
    <t>кв.60, 73:</t>
  </si>
  <si>
    <t xml:space="preserve">3 т/у, бойлер, элеватор: ХВС, ГВС, отопление - </t>
  </si>
  <si>
    <t>вентилей д 50,80  мм, клапанов обратных, регулятора температуры (21 шт.);</t>
  </si>
  <si>
    <t>предохранительного клапана д 80 мм (3 шт.).</t>
  </si>
  <si>
    <t>Гидравлическое испытание трубопроводов (540 п.м)</t>
  </si>
  <si>
    <t xml:space="preserve">1 т/у, бойлер, элеватор: ХВС, ГВС, отопление - </t>
  </si>
  <si>
    <t>вентилей д 50,80  мм, клапанов обратных (9 шт.);</t>
  </si>
  <si>
    <t>вентилей д 50,80  мм, клапанов обратных (9 шт.); ревизия</t>
  </si>
  <si>
    <t>грязевиков наружным д 89 мм (1 шт.), фланцевых соединений д 80 мм (4 шт.),</t>
  </si>
  <si>
    <t>Установка манометров (1 шт.).</t>
  </si>
  <si>
    <t>Установка манометров (1 шт.). Окраска задвижек кузбасслаком.</t>
  </si>
  <si>
    <t>Гидравлическое испытание трубопроводов (810 п.м)</t>
  </si>
  <si>
    <t>вентилей д 50,80  мм, клапанов обратных (9 шт.), клапанов предохранительных (1 шт.),</t>
  </si>
  <si>
    <t xml:space="preserve"> ХВС, ГВС, отопление - </t>
  </si>
  <si>
    <t>вентилей д 50,80  мм, клапанов обратных (14 шт.); ревизия</t>
  </si>
  <si>
    <t>предохранительных клапанов д 80 мм (1 шт.), ревизия грязевиков</t>
  </si>
  <si>
    <t>наружным д 89 мм (2 шт.), фланцевых соединений д 80 мм (4 шт.),</t>
  </si>
  <si>
    <t>Гидравлическое испытание трубопроводов (300 п.м)</t>
  </si>
  <si>
    <t>ревизия грязевиков наружным д 89 мм (1 шт.), фланцевых соединений д 80 мм (4 шт.),</t>
  </si>
  <si>
    <t>предохранительного клапана д 80 мм (1 шт.).</t>
  </si>
  <si>
    <t>вентилей д 50,80  мм, клапанов обратных, регулятора температуры (14 шт.);</t>
  </si>
  <si>
    <t>Гидравлическое испытание трубопроводов (675 п.м)</t>
  </si>
  <si>
    <t>вентилей д 50,80  мм, клапанов обратных, регулятора температуры (11 шт.);</t>
  </si>
  <si>
    <t xml:space="preserve">ХВС, ГВС, отопление - </t>
  </si>
  <si>
    <t>вентилей д 50,80  мм, клапанов обратных (12 шт.);</t>
  </si>
  <si>
    <t>Окраска задвижек кузбасслаком (15 шт.).</t>
  </si>
  <si>
    <t>Гидравлическое испытание трубопроводов (1080 п.м)</t>
  </si>
  <si>
    <t>1.2.3. Канализация</t>
  </si>
  <si>
    <t>заменой болтов с гайками, установкой техпластин - задвижек д 50,80 мм,</t>
  </si>
  <si>
    <t>вентилей д 50,80  мм, клапанов обратных (16 шт.);</t>
  </si>
  <si>
    <t>ревизия грязевиков наружным д 89 мм (2 шт.), фланцевых соединений д 80 мм (3 шт.),</t>
  </si>
  <si>
    <t>Замена предохранительного клапана д 80 мм (1 шт.).</t>
  </si>
  <si>
    <t xml:space="preserve">Замена задвижек д 80 мм (2 шт.). </t>
  </si>
  <si>
    <t xml:space="preserve">Врезка спускников д 15 мм в стояки (3 шт.). Замена уч-ка труб д 20 мм (1 п.м) с </t>
  </si>
  <si>
    <t>3. ПОДГОТОВКА ТЕПЛОУЗЛА К ЗИМЕ:</t>
  </si>
  <si>
    <t xml:space="preserve">1 т/у, элеватор: ХВС, ГВС, отопление - </t>
  </si>
  <si>
    <t>вентилей д 50,80  мм, клапанов обратных (10 шт.);</t>
  </si>
  <si>
    <t>Установка манометров с краном трехходовым (1 шт.).</t>
  </si>
  <si>
    <t>Замена задвижек д 80 мм (2 шт.). Окраска задвижек кузбасслаком (16 шт.).</t>
  </si>
  <si>
    <t>Замена задвижек д 80 мм (4 шт.). Окраска задвижек кузбасслаком (14 шт.).</t>
  </si>
  <si>
    <t>вентилей д 50,80  мм, клапанов обратных (4 шт.);</t>
  </si>
  <si>
    <t>ревизия грязевиков наружным д 89 мм (1 шт.), фланцевых соединений д 80 мм (4 шт.).</t>
  </si>
  <si>
    <t xml:space="preserve">1 т/у, элеватор, бойлер: ХВС, ГВС, отопление - </t>
  </si>
  <si>
    <t>вентилей д 50,80  мм, клапанов обратных (8 шт.);</t>
  </si>
  <si>
    <t>Замена задвижек д 50 мм (1 шт.). Окраска задвижек кузбасслаком (8 шт.).</t>
  </si>
  <si>
    <t>Установка термометров (1 шт.). Установка регулятора температуры (1 шт.).</t>
  </si>
  <si>
    <t>Замена кранов шаровых д 50 мм (2 шт.).</t>
  </si>
  <si>
    <t>Замена кранов шаровых д 80 мм (1 шт.). Окраска задвижек кузбасслаком (7 шт.).</t>
  </si>
  <si>
    <t>1.2. ПОДГОТОВКА ТЕПЛОУЗЛА К ЗИМЕ:</t>
  </si>
  <si>
    <t>Замена манометра (1 шт.).</t>
  </si>
  <si>
    <t>Гидравлическое испытание трубопроводов (405п.м)</t>
  </si>
  <si>
    <t>Замена термометра (1 шт.). Окраска задвижек кузбасслаком (6 шт.).</t>
  </si>
  <si>
    <t>вентилей д 50,80  мм, клапанов обратных (6 шт.);</t>
  </si>
  <si>
    <t>Замена кранов шаровых д 15 м (2 шт.). Окраска задвижек кузбасслаком (6 шт.).</t>
  </si>
  <si>
    <t>Гидравлическое испытание трубопроводов (370 п.м)</t>
  </si>
  <si>
    <t>ревизия грязевиков наружным д 89 мм (1 шт.), фланцевых соединений д 80 мм (3 шт.),</t>
  </si>
  <si>
    <t>Окраска задвижек кузбасслаком (6 шт.).</t>
  </si>
  <si>
    <t xml:space="preserve">Замена кранов шаровых д 15 м (2 шт.), установка термометров (1 шт.). </t>
  </si>
  <si>
    <t>Ремонт входной группы (штукатурка стен, окраска стен, дверей)</t>
  </si>
  <si>
    <t>Окраска решетки под лестницей (2,28 м2)</t>
  </si>
  <si>
    <t>Ремонт и восстановление рулонного покрытия козырька (10 м2)</t>
  </si>
  <si>
    <t>Замена манометров, термометров (2 шт.).</t>
  </si>
  <si>
    <t>Косметический ремонт входной группы</t>
  </si>
  <si>
    <t>1.1.3. Стены</t>
  </si>
  <si>
    <t>Навеска почтовых ящиков 6-ти секционных (12 шт.)</t>
  </si>
  <si>
    <t>Гидравлическое испытание трубопроводов (900 п.м)</t>
  </si>
  <si>
    <t>1.3. ПОДГОТОВКА ТЕПЛОУЗЛА К ЗИМЕ :</t>
  </si>
  <si>
    <t>Замена манометра (1 шт.) с устройством кранов шаровых д 15 мм (2 шт.).</t>
  </si>
  <si>
    <t>Окраска задвижек кузбасслаком (9 шт.).</t>
  </si>
  <si>
    <t>ревизия грязевиков наружным д 89 мм (1 шт.), фланцевых соединений д 80 мм (5 шт.),</t>
  </si>
  <si>
    <t>Замена участка трубопровода д 25 мм (2 п.м) с устройством сгонов д 25 мм (5 шт.).</t>
  </si>
  <si>
    <t>Замена предохранительного клапана д 80 мм (2 шт.).</t>
  </si>
  <si>
    <t>изоляция стыков труб манжетами (1 стык)</t>
  </si>
  <si>
    <t>Замена предохранительных клапанов д 80 мм (1 шт.)</t>
  </si>
  <si>
    <t>ревизия грязевиков наружным д 89 мм (2 шт.), фланцевых соединений д 80 мм (3 шт.).</t>
  </si>
  <si>
    <t>Замена предохранительных клапанов д 80 мм (2 шт.).</t>
  </si>
  <si>
    <t>Замена кранов шаровых д 80 мм (2 шт.).</t>
  </si>
  <si>
    <t>Гидравлическое испытание трубопроводов (1350 п.м)</t>
  </si>
  <si>
    <t>Замена предохранительных клапанов д 80 мм (1 шт.).</t>
  </si>
  <si>
    <t>смена выключателей</t>
  </si>
  <si>
    <t>1.4. ПОДГОТОВКА ТЕПЛОУЗЛА К ЗИМЕ (1 т/у, бойлер, элеватор):</t>
  </si>
  <si>
    <t>ХВС, ГВС, отопление: разборка, сборка, ревизия фланцев 6 шт.), грязевиков (2 шт.),</t>
  </si>
  <si>
    <t>клапанов предохранительных д 80 мм (2 шт.).</t>
  </si>
  <si>
    <t>Замена кранов шаровых д 50 мм (4 шт.), д 65 мм (4 шт.).</t>
  </si>
  <si>
    <t>Замена вентилей д 20 мм на стояках (2 шт.), установка сгонов (1 шт.).</t>
  </si>
  <si>
    <t>Окраска задвижек кузбасслаком. Гидравлическое испытание трубопроводов (243 м)</t>
  </si>
  <si>
    <t>вентилей д 50,80  мм, клапанов обратных (4 шт.); ревизия</t>
  </si>
  <si>
    <t>грязевиков наружным д 89 мм (1 шт.), фланцевых соединений д 80 мм (2 шт.),</t>
  </si>
  <si>
    <t>Установка манометров (1 шт.) с краном трехходовым. Окраска задвижек (5 шт.).</t>
  </si>
  <si>
    <t>Гидравлическое испытание трубопроводов (243 п.м)</t>
  </si>
  <si>
    <t>ОТЧЕТ С 01.06.2016 Г. ПО 31.12.2016 Г.</t>
  </si>
  <si>
    <t>2.9. Очистка кровли от наледи и снега</t>
  </si>
  <si>
    <t>изготовление и монтаж решетки под лестницей (1 шт.)</t>
  </si>
  <si>
    <t>ул.Скворцова-Степанова, дом 7</t>
  </si>
  <si>
    <t>1.1. КОНСТРУКТИВНЫЕ ЭЛЕМЕНТЫ</t>
  </si>
  <si>
    <t>кв.13:</t>
  </si>
  <si>
    <t>укрепление шиферного покрытия кровли (2,5 м2) с автовышки (1 час.)</t>
  </si>
  <si>
    <t xml:space="preserve">Дворовая территория: </t>
  </si>
  <si>
    <t>обрезка деревьев (1 шт.) с автовышки (0,5 час.)</t>
  </si>
  <si>
    <t>заменой болтов с гайками, установкой техплатин - задвижек д 50,80 мм (8 шт.),</t>
  </si>
  <si>
    <t>фланцевых соединений д до 80 мм (4 шт.). Установка манометров (1 шт.).</t>
  </si>
  <si>
    <t>Окраска задвижек кузбасслаком. Гидравлическое испытание трубопровода (540 п.м)</t>
  </si>
  <si>
    <t>кв.53:</t>
  </si>
  <si>
    <t>замена входных вентилей д 15 мм с устройством сгонов с муфтой</t>
  </si>
  <si>
    <t>и контргайой (1 шт.)</t>
  </si>
  <si>
    <t>1) Обрезка деревьев (1 шт.) с автовышки (0,5 час.)</t>
  </si>
  <si>
    <t>Замена задвижек д 50 мм (3 шт.). Окраска задвижек кузбасслаком (21 шт.).</t>
  </si>
  <si>
    <t>1) обрезка деревьев (3 шт.) с автовышки (2 часа)</t>
  </si>
  <si>
    <t>восстановление системы водоснабжения, устранение течи на стояке</t>
  </si>
  <si>
    <t>д 25 мм с устройством врезки в систему (1 врезка)</t>
  </si>
  <si>
    <t>3 чел./час.</t>
  </si>
  <si>
    <t>спецтехники (трактора 1 час.)</t>
  </si>
  <si>
    <t>1) подсыпка территории (2,2 м2) строительным мусором с использованием услуг</t>
  </si>
  <si>
    <t>2) установка ограждения со сваркой (3 п.м)</t>
  </si>
  <si>
    <t>кв.47:</t>
  </si>
  <si>
    <t>восстановление системы водоснабжения, устранение течи</t>
  </si>
  <si>
    <t>на стояке д 15 мм с устройством врезки в систему (1 врезка)</t>
  </si>
  <si>
    <t>Замена задвижек д 80 мм (1 шт.). Окраска задвижек кузбасслаком (12 шт.).</t>
  </si>
  <si>
    <t>кв.52:</t>
  </si>
  <si>
    <t xml:space="preserve">устранение течи на полотенцесушителе с применением сварки </t>
  </si>
  <si>
    <t>кв.1:</t>
  </si>
  <si>
    <t>устранение течи на батареях с применением сварки (1 шт.)</t>
  </si>
  <si>
    <t>Замена задвижек д 50 мм (4 шт.). Врезка спускников в систему д 15 мм (3 шт.)</t>
  </si>
  <si>
    <t>Гидравлическое испытание трубопроводов (405 п.м). Окраска задвижек</t>
  </si>
  <si>
    <t>восстановление оцинкованного покрытия кровли, укрепление покрытия, с</t>
  </si>
  <si>
    <t>использованием услуг автовышки (8 час.)</t>
  </si>
  <si>
    <t xml:space="preserve">1 т/у,элеватор: ХВС, ГВС, отопление - </t>
  </si>
  <si>
    <t>вентилей д 50,80  мм, клапанов обратных (4 шт.), клапанов предохранительных (1 шт.),</t>
  </si>
  <si>
    <t>восстановление покрытия пола: отбивка напольной плитки,</t>
  </si>
  <si>
    <t>заливка поверхности пола цементной смесью (1,5 м2)</t>
  </si>
  <si>
    <t>кв.18:</t>
  </si>
  <si>
    <t>ремонт шиферного покрытия кровли, укрепление со двора и</t>
  </si>
  <si>
    <t>улицы с автовышки (4 часа)</t>
  </si>
  <si>
    <t>вентилей д 50,80  мм, клапанов обратных (14 шт.);</t>
  </si>
  <si>
    <t>предохранительного клапана д 80 мм (1 шт.). Замена вентилей на стояках д 15 мм (4 шт.).</t>
  </si>
  <si>
    <t>с креплением на анкера со сваркой, окраска стальной поверхности эмалью (1,5 м2).</t>
  </si>
  <si>
    <t>Работы с использованием услуг автовышки (8 часов)</t>
  </si>
  <si>
    <t>вентилей д 50,80  мм, клапанов обратных (13 шт.);</t>
  </si>
  <si>
    <t>Замена зажвижек д 50 мм (1 шт.). Окраска задвижек кузбасслаком.</t>
  </si>
  <si>
    <t>кв.38:</t>
  </si>
  <si>
    <t>восстановление шиферного покрытия кровли, укрепление листов</t>
  </si>
  <si>
    <t>с автовышки (3 часа)</t>
  </si>
  <si>
    <t>ремонтные работы по замене розлива ГВС: выемка и засыпка</t>
  </si>
  <si>
    <t>грунта вручную и спецтехникой, устройство врезки в сети</t>
  </si>
  <si>
    <t>водоснабжения (2 врезки), смена части трубопровода д 50 мм (2 м),</t>
  </si>
  <si>
    <t>укрепление трубопровода болтами</t>
  </si>
  <si>
    <t>Перенос и установка цветочниц, после разрытия с использованием трактора (0,5 ч.)</t>
  </si>
  <si>
    <t>Замена спускников д 15 мм (1 шт.). Окраска задвижек кузбасслаком.</t>
  </si>
  <si>
    <t>комплекс работ по ремонту и укреплению козырька</t>
  </si>
  <si>
    <t>предохранительного клапана д 80 мм (1 шт.). Окраска задвижки кузбасским лаком.</t>
  </si>
  <si>
    <t>предохранительного клапана д 80 мм (1 шт.). Установка термометра (1 шт.)</t>
  </si>
  <si>
    <t xml:space="preserve">Замена кранов шаровых д 80 мм (1 шт.). Окраска задвижек кузбасслаком </t>
  </si>
  <si>
    <t>кв.9:</t>
  </si>
  <si>
    <t>замена вентилей д 15 мм на стояках (2 шт.)</t>
  </si>
  <si>
    <t xml:space="preserve"> </t>
  </si>
  <si>
    <t>кв.17:</t>
  </si>
  <si>
    <t>смена вентилей д 15 мм на стояках (1 шт.)</t>
  </si>
  <si>
    <t>кв.67,72:</t>
  </si>
  <si>
    <t>ремонт штукатурки стены по фасаду (4,5 м2)</t>
  </si>
  <si>
    <t>кв.4:</t>
  </si>
  <si>
    <t>ремонтные работы по замене канализационного стояка д 110 мм (1,3 м),</t>
  </si>
  <si>
    <t>пробивка перекрытия, врезка тройника д 110 мм (1 шт.),</t>
  </si>
  <si>
    <t>установка отводов, переходов (2 шт.)</t>
  </si>
  <si>
    <t>Ремонт купе кабины (в соответствии с договором)</t>
  </si>
  <si>
    <t>Обрезка деревьев (1 шт.) с использованием услуг автовышки (0,5 часа)</t>
  </si>
  <si>
    <t>ремонтные работы в подвале по замене вентилей на резьбе</t>
  </si>
  <si>
    <t>д 25 мм (1 шт.), устройство сгонов с муфтой и конргайкой д 25 мм (1 шт.),</t>
  </si>
  <si>
    <t>замена кранов шаровых д 40 мм (1 шт.), устройство сгонов с</t>
  </si>
  <si>
    <t>муфтой и контргайкой д 40 мм (1 шт.)</t>
  </si>
  <si>
    <t>в систему (1 врезка)</t>
  </si>
  <si>
    <t>вентилей д 50,80  мм, клапанов обратных (15 шт.);</t>
  </si>
  <si>
    <t>Восстановление дренажного колодца, устройство кирпичной кладки стен и</t>
  </si>
  <si>
    <t>подсыпка основания гравием с использованием спец.техники</t>
  </si>
  <si>
    <t>4 чел./час.</t>
  </si>
  <si>
    <t>замена сгонов на стояках д 25 мм с муфтой и контргайкой с</t>
  </si>
  <si>
    <t>применением сварки (3 шт.)</t>
  </si>
  <si>
    <t>1.1.1. Кровля:</t>
  </si>
  <si>
    <t>кв.105,106,143: ремонт покрытия кровли (20 м2)</t>
  </si>
  <si>
    <t>Дворовая территория: окраска металлического ограждения (65,5 м2)</t>
  </si>
  <si>
    <t>вентилей д 50,80  мм, клапанов обратных (9 шт.), предохранительных (1 шт.);</t>
  </si>
  <si>
    <t xml:space="preserve">Установка манометров (1 шт.). Окраска задвижек кузбасслаком (9 шт.). </t>
  </si>
  <si>
    <t>вентилей д 50,80  мм, клапанов обратных (16 шт.), предохранительных (1 шт.); ревизия</t>
  </si>
  <si>
    <t>Установка манометров (1 шт.) с краном трехходовым. Окраска задвижек (10 шт.).</t>
  </si>
  <si>
    <t>вентилей д 50,80  мм, клапанов обратных (25 шт.), предохранительных (1 шт.);</t>
  </si>
  <si>
    <t xml:space="preserve">Установка манометров (1 шт.). Окраска задвижек кузбасслаком (18 шт.). </t>
  </si>
  <si>
    <t>вентилей д 50,80  мм, клапанов обратных (17 шт.), предохранительных (1 шт.);</t>
  </si>
  <si>
    <t xml:space="preserve">Замена трубопровода д 89 мм (1,5 п.м). Окраска задвижек кузбасслаком (16 шт.). </t>
  </si>
  <si>
    <t>закрытие подвальных окон железом с креплением на саморезы (12 шт.)</t>
  </si>
  <si>
    <t xml:space="preserve">Замена трубопровода д 15  мм (3 п.м) с установкой вентилей, кранов д 15,20 мм (7 шт.), </t>
  </si>
  <si>
    <t>Замена кранов шаровых д 65 мм (2 шт.), вентилей д 20 мм (12 шт.), сгонов (1 шт.)</t>
  </si>
  <si>
    <t>1.2. ПОДГОТОВКА ПРИЕМНОГО УСТРОЙСТВА К ЗИМЕ:</t>
  </si>
  <si>
    <t>ХВС, ГВС, отопление</t>
  </si>
  <si>
    <t>вентилей д 50,80  мм, клапанов обратных (6 шт.), предохранительных (1 шт.),</t>
  </si>
  <si>
    <t>Установка манометров (1 шт.) с краном трехходовым. Окраска задвижек (6 шт.).</t>
  </si>
  <si>
    <t>Гидравлическое испытание трубопроводов (324 п.м)</t>
  </si>
  <si>
    <t>кв.72:</t>
  </si>
  <si>
    <t>вентилей д 50,80  мм, клапанов обратных, предохранительных (11 шт.);</t>
  </si>
  <si>
    <t>ревизия грязевиков наружным д 89 мм (2 шт.), фланцевых соединений д 80 мм (5 шт.),</t>
  </si>
  <si>
    <t xml:space="preserve">Гидравлическое испытание трубопроводов (600 п.м). </t>
  </si>
  <si>
    <t>кв.2:</t>
  </si>
  <si>
    <t>устранение течи на стояке д 15 мм с применением сварки,</t>
  </si>
  <si>
    <t>пробивкой перекрытия, заменой спускника д 15 мм (1 шт.),</t>
  </si>
  <si>
    <t>устройство сгонов д 25 мм на резьбовом соединении (2 шт.)</t>
  </si>
  <si>
    <t>3. БЛАГОУСТРОЙСТВО</t>
  </si>
  <si>
    <t>Обрезка деревьев (5 шт.), с использованием автовышки (2,5 часа)</t>
  </si>
  <si>
    <t>2189 м2</t>
  </si>
  <si>
    <t>2577 м2</t>
  </si>
  <si>
    <t>испытание трубопроводов (405 п.м). Установка термометров (2 шт.)</t>
  </si>
  <si>
    <t>Замена задвижки д 80 мм на отоплении.</t>
  </si>
  <si>
    <t>кв.76:</t>
  </si>
  <si>
    <t xml:space="preserve">сварочные работы по устранению течи стояка, с пробивкой перекрытия, </t>
  </si>
  <si>
    <t>заменой трубопровода д 20 мм (5 п.м), установкой кранов шаровых</t>
  </si>
  <si>
    <t>д 20 мм (1 шт.), устройство муфт ПП, тройников (4 шт.)</t>
  </si>
  <si>
    <t>фасад:</t>
  </si>
  <si>
    <t>частичная окраска эмалевыми составами поверхности стен</t>
  </si>
  <si>
    <t>(закраска надписей 5 м2)</t>
  </si>
  <si>
    <t>кв.29:</t>
  </si>
  <si>
    <t>сварочные работы по замене канализационного стояка д 110 мм (1,6 м),</t>
  </si>
  <si>
    <t>устройство фасонных частей: крестовин (1 шт.), переходов (1 шт.),</t>
  </si>
  <si>
    <t>ревизий (1 шт.), муфт (1 шт.), изоляция стыков труб манжетами (2 стыка),</t>
  </si>
  <si>
    <t>пробивка перекрытия для проведения ремонтных работ</t>
  </si>
  <si>
    <t>кв.31:</t>
  </si>
  <si>
    <t>сварочные работы по устранению течи на стояке д 20 мм (врезка)</t>
  </si>
  <si>
    <t>кв.28:</t>
  </si>
  <si>
    <t>ремонт межпанельных швов (17 п.м) пеной монтажной</t>
  </si>
  <si>
    <t>кранов шаровых д 80 мм без снятия с места (4 шт.). Установка термометров (3 шт.)</t>
  </si>
  <si>
    <t>устранение течи на стояке ХВС, с пробивкой перекрытия (кв.25),</t>
  </si>
  <si>
    <t>устройством врезки в систему (2 врезки), устранение течи вентиля</t>
  </si>
  <si>
    <t>в подвале сваркой</t>
  </si>
  <si>
    <t>Установка кранов шаровых д 15 мм (3 шт.), термометров (5 шт.), манометров (1 шт.).</t>
  </si>
  <si>
    <t>устройство сгонов с муфтой и контргайкой д 15 мм (4 шт.)</t>
  </si>
  <si>
    <t>сварочные работы по замене входного вентиля  д 15 мм (1 шт.),</t>
  </si>
  <si>
    <t>Гидравлическое испытание трубопроводов (432 п.м). Установка термометров (2 шт.)</t>
  </si>
  <si>
    <t>Установка термометров (4 шт.). Окраска задвижек кузмасслаком.</t>
  </si>
  <si>
    <t>Установка вентилей д 15 мм (1 шт.), термометров (4 шт.), 3-хходовых кранов (3 шт.).</t>
  </si>
  <si>
    <t>закрепление ревизии на канализационном трубопроводе</t>
  </si>
  <si>
    <t>болтами с гайками</t>
  </si>
  <si>
    <t>кв.11:</t>
  </si>
  <si>
    <t>сварочные работы по устранению течи на стояке водоснабжения,</t>
  </si>
  <si>
    <t>Гидравлическое испытание трубопроводов (405 п.м). Окраска задвижек.</t>
  </si>
  <si>
    <t>Установка манометров (2 шт.)</t>
  </si>
  <si>
    <t>сварочные работы по устранению течи на змеевике д 25 мм</t>
  </si>
  <si>
    <t>Гидравлическое испытание трубопроводов (540 п.м);</t>
  </si>
  <si>
    <t>установка манометра (3 шт.), частичная замена трубопровода металлпласт (4 м)</t>
  </si>
  <si>
    <t>д 25 мм с устройством уголков на трубопроводе. Окраска задвижек кузбасслаком.</t>
  </si>
  <si>
    <t>кв.30:</t>
  </si>
  <si>
    <t>цоколь:</t>
  </si>
  <si>
    <t>ремонт штукатурки стен по фасаду здания (60 м2)</t>
  </si>
  <si>
    <t>Укрепление листов железа оцинкованных анкерами (3 м2)</t>
  </si>
  <si>
    <t>установкой термометров (1 шт.), манометров с краном трехходовым (4 шт.).</t>
  </si>
  <si>
    <t xml:space="preserve">1) восстановление поверхности кровли под козырьком: устройство стального листа </t>
  </si>
  <si>
    <t xml:space="preserve">2) укрепление ж/б плиты: дополнительное усиление уголками со сваркой, </t>
  </si>
  <si>
    <t>установка штанговых крепей, укрепление крепей анкерами. Работы с использованием</t>
  </si>
  <si>
    <t>услуг автовышки (8 часов)</t>
  </si>
  <si>
    <t>4. БЛАГОУСТРОЙСТВО:</t>
  </si>
  <si>
    <t xml:space="preserve">дворовая территория: обрезка деревьев (5 шт.) с использованием услуг </t>
  </si>
  <si>
    <t>автовышки (1,5 ч.)</t>
  </si>
  <si>
    <t>сварочные работы по замене розлива, с пробивкой перекрытия:</t>
  </si>
  <si>
    <t>устройство резьбовых соединений д 15, 25 мм (4 шт.), кранов шаровых</t>
  </si>
  <si>
    <t xml:space="preserve">д 25 мм (1 шт.), прокладка трубопровода д 15 мм (3 п.м), д 25 мм (3 п.м), </t>
  </si>
  <si>
    <t>устройство отводов на трубопроводах (6 шт.), сгонов в сборе</t>
  </si>
  <si>
    <t>с муфтой и контргайкой д 25 мм (2 шт.)</t>
  </si>
  <si>
    <t>предохранительного клапана д 80 мм (1 шт.). Установка термометров (3 шт.).</t>
  </si>
  <si>
    <t>1) обрезка деревьев (3 шт.) с автовышки (1 ч.)</t>
  </si>
  <si>
    <t>Замена задвижек д 80 мм (2 шт.). Установка манометров (2 шт.).</t>
  </si>
  <si>
    <t>Ремонт бетонной отмостки (6,4 м2)</t>
  </si>
  <si>
    <t>2) демонтаж старых лавочек, изготовление и установка новых лавочек (2 шт.),</t>
  </si>
  <si>
    <t>покраска лавочек (2,43 м2)</t>
  </si>
  <si>
    <t xml:space="preserve"> смена стекол (1,04 м2)</t>
  </si>
  <si>
    <t>обрезка деревьев (1 шт.) с использованием услуг автовышки (1,5 ч.)</t>
  </si>
  <si>
    <t>сварочные работы по устранению течи на стояке ХВС с устройством</t>
  </si>
  <si>
    <t xml:space="preserve">резьбового соединения д 25 мм (1 шт.), сгонов с муфтой и </t>
  </si>
  <si>
    <t>контргайкой (2 шт.)</t>
  </si>
  <si>
    <t>замена спускников д 15 мм на стояках со сваркой (1 шт.)</t>
  </si>
  <si>
    <t>кв.28-31:</t>
  </si>
  <si>
    <t>устранение течи на змеевике д 25 мм со сваркой (врезка)</t>
  </si>
  <si>
    <t>кв.16:</t>
  </si>
  <si>
    <t>устранение течи на батареи с применением сварки (1 радиатр)</t>
  </si>
  <si>
    <t>1) устройство траншеи по водоприемник вручную и применением спецтехники,</t>
  </si>
  <si>
    <t>устройство подстилающего слоя гравием (0,7 м3)</t>
  </si>
  <si>
    <t>автовышки (0,38 м2, 8 часов)</t>
  </si>
  <si>
    <t>установка окон в соответствии с договором ООО "Монолитстрой"</t>
  </si>
  <si>
    <t>кв.105,106: ремонт покрытия кровли (15 м2)</t>
  </si>
  <si>
    <t>кв.36:</t>
  </si>
  <si>
    <t>ремонт покрытия кровли (балкон) 10 м2</t>
  </si>
  <si>
    <t>1.1.4. Электроснабжение</t>
  </si>
  <si>
    <t>кв.70:</t>
  </si>
  <si>
    <t>сварочные работы по устранению течи на стояке водоснабжения</t>
  </si>
  <si>
    <t>со сменой участка трубопровода д 25 мм (3,5 п.м), пробивка</t>
  </si>
  <si>
    <t>перекрытия</t>
  </si>
  <si>
    <t>кв.1, 52,13,18:</t>
  </si>
  <si>
    <t>устранение течи на стояке д 15 мм от отвода до входного вентиля</t>
  </si>
  <si>
    <t>с устройством врезки в систему (4 врезка)</t>
  </si>
  <si>
    <t>замена кранов шаровых д 20 мм со сваркой (1 шт.)</t>
  </si>
  <si>
    <t>Замена кранов шаровых д 20 мм (4 шт.), термометров (4 шт.), манометров (1 шт.),</t>
  </si>
  <si>
    <t>кранов трехходовых (5 шт.). Окраска задвижек кузбасслаком (10 шт.).</t>
  </si>
  <si>
    <t>кв.54:</t>
  </si>
  <si>
    <t>устранение течи на стояке водоснабжения с устройством врезки</t>
  </si>
  <si>
    <t>в систему диаметр трубопровода 20 мм (врезка)</t>
  </si>
  <si>
    <t>Установка манометров (2 шт.). Окраска задвижек кузбасслаком (9 шт.).</t>
  </si>
  <si>
    <t>Замена термометров (1 шт.). Врезка спускника д 20 мм в стояк (1 шт.). Установка</t>
  </si>
  <si>
    <t>манометров с трехходовым краном (2 шт.). Окраска задвижек кузбасслаком (10 шт.).</t>
  </si>
  <si>
    <t>косметический ремонт входных групп</t>
  </si>
  <si>
    <t>1-3 подъезд:</t>
  </si>
  <si>
    <t>Замена задвижек д 50 мм (2 шт.). Установка термометров (3 шт.).</t>
  </si>
  <si>
    <t>Установка трехходовых кранов (2 шт.). Окраска задвижек кузбасслаком (10 шт.).</t>
  </si>
  <si>
    <t xml:space="preserve">подвал по </t>
  </si>
  <si>
    <t>кв.112:</t>
  </si>
  <si>
    <t>в систему, заменой спускника д 15 мм (1 шт.)</t>
  </si>
  <si>
    <t>1-4 подъезд:</t>
  </si>
  <si>
    <t>дворовая</t>
  </si>
  <si>
    <t>территория:</t>
  </si>
  <si>
    <t>1) обрезка деревьев (5 шт.) с использованием услуг автовышки (3 ч.),</t>
  </si>
  <si>
    <t>распил и разделка на кражи деревьев (после обрезки с автовышки +</t>
  </si>
  <si>
    <t xml:space="preserve">упавшее дерево ивы) 4,72 м3, складирование и подготовка к </t>
  </si>
  <si>
    <t>вывозу на спецтехнике.</t>
  </si>
  <si>
    <t>вход в подъезд: заливка цементным раствором основания пола под дренажную</t>
  </si>
  <si>
    <t>решетку (0,3 м2)</t>
  </si>
  <si>
    <t>кв.5,25:</t>
  </si>
  <si>
    <t>устранение течи на стояке д 15 мм с устройством врезки в систему,</t>
  </si>
  <si>
    <t>кв.25 частичная замена трубопровода (3 м), установка вентиля д 15 мм</t>
  </si>
  <si>
    <t>восстановление подъездного отопления с применением сварки,</t>
  </si>
  <si>
    <t>заменой вентилей д 20 мм (1 шт.), устройство сгонов в сборе с</t>
  </si>
  <si>
    <t>муфтой и конргайкой (2 шт.)</t>
  </si>
  <si>
    <t>Замена термометров (4 шт.), манометров (1 шт.), кранов 3-хходовых (3 шт.).</t>
  </si>
  <si>
    <t>манометра(4 шт.) с краном трехходовым (5 шт.). Установка сгонов д 20 мм (1 шт.)</t>
  </si>
  <si>
    <t>устранение течи на полотенцесушителе с устройством врезки</t>
  </si>
  <si>
    <t>кв.117,92:</t>
  </si>
  <si>
    <t>устранение течи на стояке д 15 мм с устройством врезки (2 врезка)</t>
  </si>
  <si>
    <t>сварочные работы по замене участка трубопровода д 15 мм (3 м),</t>
  </si>
  <si>
    <t>замена кранов шаровых д 15 мм (4 шт.), установка сгонов в сборе (3 шт.)</t>
  </si>
  <si>
    <t>сварочные работы по замене участка канализационного стояка</t>
  </si>
  <si>
    <t>д 110 мм (1 м), с устройством фасонных частей - муфты, перехода,</t>
  </si>
  <si>
    <t xml:space="preserve">изоляция стыка труб манжетами </t>
  </si>
  <si>
    <t>Замена вентилей д 15 мм (1 шт.), термометров (1 шт.), манометров (3 шт.),</t>
  </si>
  <si>
    <t>кранов трехходовых (4 шт.). Окраска задвижек кузбасслаком (9 шт.).</t>
  </si>
  <si>
    <t>сварочные работы по замене стояка водоснабжения д 25 мм</t>
  </si>
  <si>
    <t>(1 п.м), врезка в систему</t>
  </si>
  <si>
    <t>Замена манометров (4 шт.) с устройством сгонов д 32 мм (1 шт.).</t>
  </si>
  <si>
    <t>сварочные работы по устранению течи на розливе ГВС д 32 мм,</t>
  </si>
  <si>
    <t>Замена термометров (3 шт.), манометров (3 шт.). Окраска задвижек (10 шт.)</t>
  </si>
  <si>
    <t>закраска надписей по фасаду здания (2 м2)</t>
  </si>
  <si>
    <t>1 подъезд:</t>
  </si>
  <si>
    <t>закраска надписей по фасаду здания (3 м2)</t>
  </si>
  <si>
    <t>1.1.4. Кровля, швы</t>
  </si>
  <si>
    <t>кв.36,104:</t>
  </si>
  <si>
    <t>ремонт покрытия кровли (10 м2)</t>
  </si>
  <si>
    <t>грязевиков (2 шт.). Установка манометров (3 шт.), термометров (1 шт.).</t>
  </si>
  <si>
    <t>2476 м2</t>
  </si>
  <si>
    <t>2619 м2</t>
  </si>
  <si>
    <t>3067 м2</t>
  </si>
  <si>
    <t>4288 м2</t>
  </si>
  <si>
    <t>2.7. Дезинсекция, дератизация подвала</t>
  </si>
  <si>
    <t>2.8. Дератизация, дезинсекция подвала</t>
  </si>
  <si>
    <t>кв.64,66:</t>
  </si>
  <si>
    <t>ремонт батарей со сваркой (2 шт.)</t>
  </si>
  <si>
    <t>сварочные работы по замене канализации: трубопровода д 110 мм</t>
  </si>
  <si>
    <t>(2 п.м), устройство муфт копенсирующих (1 шт.), переходов (1 шт.),</t>
  </si>
  <si>
    <t>ревизий (1 шт.), изоляция стыков труб манжетами (1 стык)</t>
  </si>
  <si>
    <t>сварочные работы по устранению течи на розливе отопления</t>
  </si>
  <si>
    <t>с частичной заменой трубопровода д 25 мм (3 п.м), устройство</t>
  </si>
  <si>
    <t>резьбовых соединений (1 шт.)</t>
  </si>
  <si>
    <t>кв.63:</t>
  </si>
  <si>
    <t>ремонт входных вентилей с применением сварки (1 шт.)</t>
  </si>
  <si>
    <t>сварочные работы на розливе д 25 мм, устранение течи с</t>
  </si>
  <si>
    <t>устройством врезки в систему отопления (врезка)</t>
  </si>
  <si>
    <t>кв.49:</t>
  </si>
  <si>
    <t>сварочные работы по устранению течи на подводке ХВС д 15 мм</t>
  </si>
  <si>
    <t>до входного вентиля, замена резьбового соединения (2 шт.),</t>
  </si>
  <si>
    <t>контргайки (2 шт.)</t>
  </si>
  <si>
    <t>кв.37:</t>
  </si>
  <si>
    <t>ремонт межпанельных швов пеной монтажной с использованием</t>
  </si>
  <si>
    <t>услуг автовышки (2 п.м, 4 часа)</t>
  </si>
  <si>
    <r>
      <t xml:space="preserve">Дворовая территория: </t>
    </r>
    <r>
      <rPr>
        <sz val="10"/>
        <color theme="1"/>
        <rFont val="Calibri"/>
        <family val="2"/>
        <charset val="204"/>
        <scheme val="minor"/>
      </rPr>
      <t>окраска металлического ограждения (39,14 м2)</t>
    </r>
  </si>
  <si>
    <t>2) ремонт металлического ограждения со сваркой (7 п.м)</t>
  </si>
  <si>
    <t>3) ремонт лавочек со сменой досок, металлических элементов со сваркой,</t>
  </si>
  <si>
    <t>установка и укрепление отремонтированных лавочек</t>
  </si>
  <si>
    <t>Дворовая т-я:</t>
  </si>
  <si>
    <t>окраска лавочек (3,72 м2)</t>
  </si>
  <si>
    <t>кв.57:</t>
  </si>
  <si>
    <t>ремонт межпанельных швов пеной монтажной с автовышки (3 м)</t>
  </si>
  <si>
    <t>4 чел./час</t>
  </si>
  <si>
    <t>замена болтов на ревизии канализационного трубопровода</t>
  </si>
  <si>
    <t>кв.65,66:</t>
  </si>
  <si>
    <t>ремонт покрытия кровли из наплавляемых материалов (80 м2)</t>
  </si>
  <si>
    <t>устранение течи на системе отопления (течь сгона) с применением</t>
  </si>
  <si>
    <t>сварки</t>
  </si>
  <si>
    <t>5 подъезд:</t>
  </si>
  <si>
    <t>Дворовая территория: ремонт малых архитектурных форм со сменой негодных</t>
  </si>
  <si>
    <t>элементов деревянных (6 п.м досок)</t>
  </si>
  <si>
    <t>восстановление ступени с устройством основания из кирпичной</t>
  </si>
  <si>
    <t>кладки, оштукатуривание поверхности (0,36 м2)</t>
  </si>
  <si>
    <t xml:space="preserve">укрепление воронки ливнестока </t>
  </si>
  <si>
    <t>Дворовая тер-я:</t>
  </si>
  <si>
    <t>окраска МАФ - ограждения, детской площадки (190,58 м2)</t>
  </si>
  <si>
    <t>установка манометра (3 шт.), окраска задвижек кузбасслаком. Частичная</t>
  </si>
  <si>
    <t>заменой болтов с гайками задвижек д 50,80 мм,</t>
  </si>
  <si>
    <t>вентилей д 50,80  мм, клапанов обратных (14 шт.),</t>
  </si>
  <si>
    <t>замена трубопровода д 32 мм (7 п.м), с устройством резьбовых соединений, ниппелей (2 шт.),</t>
  </si>
  <si>
    <t>заменой сгонов с муфтой и контргайкой д 32 мм (2 шт.), установка клапанов</t>
  </si>
  <si>
    <t>обратных д 32 мм (1 шт.) на системе отопления.</t>
  </si>
  <si>
    <t>1) ремонт бетонной отмостки (55 м2)</t>
  </si>
  <si>
    <t>2) изготовление и монтаж металлического ограждения собственными силами (11,2 п.м)</t>
  </si>
  <si>
    <t>дворовая тер-я:</t>
  </si>
  <si>
    <t xml:space="preserve">3) работы с автовышки (8 часов) по укреплению оцинкованного конька (7 м), осмотр </t>
  </si>
  <si>
    <t>по всей длине конька на крепление; обследование вентиляционных шахт</t>
  </si>
  <si>
    <t>2) ремонт лавочек со сменой негодных досок (12 п.м досок)</t>
  </si>
  <si>
    <t>3) ремонт металлических секций ограждения, выправка сварка (6 п.м)</t>
  </si>
  <si>
    <t>окраска деревянных поверхностей (2,16 м2)</t>
  </si>
  <si>
    <t>Дворовая тер-я, детская площадка: окраска металлических поверхностей (203,7 м2),</t>
  </si>
  <si>
    <t>кв.41-45:</t>
  </si>
  <si>
    <t>ремонтные работы по замене канализации, пробивка и заделка</t>
  </si>
  <si>
    <t>отверстий: замена муфт компенсирующих д 50 мм (4 шт.), д 110 мм (1 шт.),</t>
  </si>
  <si>
    <t>тройников д 50 мм (2 шт.), крестовин д 110 мм (1 шт.), трубопровода</t>
  </si>
  <si>
    <t>д 50 мм (1,6 п.м), д 110 мм (0,8 п.м), установка отводов, уголков,</t>
  </si>
  <si>
    <t>переходов (11 шт.), изоляция стыков труб манжетами (2 шт.)</t>
  </si>
  <si>
    <t>1) обрезка деревьев (8 шт.) с использованием услуг автовышки (4,5 часа)</t>
  </si>
  <si>
    <t>3) изготовление и установка металлического ограждения, с устройством</t>
  </si>
  <si>
    <t>калиток (29,5 п.м)</t>
  </si>
  <si>
    <t>4) ремонт и установка вешалов со сваркой и заменой части трубопровода д 50 мм</t>
  </si>
  <si>
    <t>5) выправка, ремонт, замена части ограждения со сваркой (4 п.м)</t>
  </si>
  <si>
    <t>6) ремонт лавочек со сменой досок (1,8 п.м)</t>
  </si>
  <si>
    <t>окраска малых архитектурных форм (110,7 м2)</t>
  </si>
  <si>
    <t>Двор.тер-ия:</t>
  </si>
  <si>
    <t>восстановление кирпичной кладки приямков (4,51 м2),</t>
  </si>
  <si>
    <t>засыпка вручную 1-го приямка строительным мусором (1,35 м3),</t>
  </si>
  <si>
    <t>закрытие приямков листами оцинкованными (6 шт.)</t>
  </si>
  <si>
    <t xml:space="preserve">устранение течи подводки ХВС до входного вентиля д 15 мм с </t>
  </si>
  <si>
    <t>применением сварки (врезка)</t>
  </si>
  <si>
    <t>кв.39,40,28:</t>
  </si>
  <si>
    <t>ремонт системы отопления со сменой кранов спускных на</t>
  </si>
  <si>
    <t>батареях (8 шт.)</t>
  </si>
  <si>
    <t>Двор.тер-я:</t>
  </si>
  <si>
    <t>распил и разделка деревьев, подготовка к вывозу (0,66 м3)</t>
  </si>
  <si>
    <t>кв.47</t>
  </si>
  <si>
    <t>кв.30,44,45:</t>
  </si>
  <si>
    <t>ремонт системы отопления, замена спускных кранов на</t>
  </si>
  <si>
    <t>батареях (6 шт.)</t>
  </si>
  <si>
    <t xml:space="preserve">1) восстановление кирпичной кладки вентканала с использовием услуг </t>
  </si>
  <si>
    <t>услуг автовышки (7 часов)</t>
  </si>
  <si>
    <t>2) устройство вентиляционных колпаков (3 шт.) над вентшахтой с использованием</t>
  </si>
  <si>
    <t>кв.2-8:</t>
  </si>
  <si>
    <t>пробивка перекрытия для проведения работ, замена:</t>
  </si>
  <si>
    <t>ремонтные работы по восстановлению канализационной системы,</t>
  </si>
  <si>
    <t>тройников д 50 мм (1 шт.), трубопровода д 50 мм (2 п.м), д 110 мм (6 п.м),</t>
  </si>
  <si>
    <t>установка отводов, ревизий, переходов (11 шт.), крепление труб</t>
  </si>
  <si>
    <t>ремонтные работы по замене стояков водоснабжения д 25 мм (3 п.м),</t>
  </si>
  <si>
    <t>без учета стоимости материалов</t>
  </si>
  <si>
    <t>1-4 подъезд: косметический ремонт входных групп</t>
  </si>
  <si>
    <t>2.9. Прочистка и промывка системы отопления, батарей с применением газосварки (вне отопительного периода)</t>
  </si>
  <si>
    <t>кв.16</t>
  </si>
  <si>
    <t xml:space="preserve">ремонтные работы по замене на системе отопления: </t>
  </si>
  <si>
    <t>тройников (4 шт.), резьбовых соединений (2 шт.), сгонов с муфтой и</t>
  </si>
  <si>
    <t>контргайкой д 15 мм (2 шт.)</t>
  </si>
  <si>
    <t>1) установка газонного ограждения (18,5 п.м)</t>
  </si>
  <si>
    <t>окраска металлического ограждения (20,4 м2)</t>
  </si>
  <si>
    <t>1) Обрезка деревьев (3 шт.) с использованием услуг автовышки (1 час.)</t>
  </si>
  <si>
    <t>2) Изготовление и монтаж газонного ограждения (5,5 п.м)</t>
  </si>
  <si>
    <t>окраска металлического ограждения (6,9 м2)</t>
  </si>
  <si>
    <t xml:space="preserve">косметический ремонт входных групп </t>
  </si>
  <si>
    <t>Покраска эмалевыми составами труб в т/у (28,58 м2)</t>
  </si>
  <si>
    <t>замена модуля управления тормозом (пассажирский лифт)</t>
  </si>
  <si>
    <t>кв.19:</t>
  </si>
  <si>
    <t>сварочные работы по замене канализационного трубопровода</t>
  </si>
  <si>
    <t>д 110 мм (1,6 п.м), устройство муфт компенсирующих (2 шт.),</t>
  </si>
  <si>
    <t>тройников д 100 мм (1 шт.), переходов (1 шт.), изоляция стыков</t>
  </si>
  <si>
    <t>труб манжетами (2 стыка)</t>
  </si>
  <si>
    <t>12 чел./час.</t>
  </si>
  <si>
    <t>устранение течи на стояке д 15 мм с устройством врезки в</t>
  </si>
  <si>
    <t>систему (1 врезка)</t>
  </si>
  <si>
    <t>окраска МАФ, ограждений (76,65 м2)</t>
  </si>
  <si>
    <t>1) обрезка деревьев (3 шт.) с использованием услуг автовышки (1,5 ч.), распил,</t>
  </si>
  <si>
    <t>складирование и подготовка деревьев к вывозу (0,61 м3)</t>
  </si>
  <si>
    <t>1-10 подъезд:</t>
  </si>
  <si>
    <t>изготовление и установка деревянного забора (14,2 п.м)</t>
  </si>
  <si>
    <t>окраска деревянного забора (7,1 м2)</t>
  </si>
  <si>
    <t>изготовление и монтаж дверной коробки со снятием дверного</t>
  </si>
  <si>
    <t>полотна, обивка дверей листами железа (2,73 м2)</t>
  </si>
  <si>
    <t>1-2 подъезд:</t>
  </si>
  <si>
    <t>кв.48:</t>
  </si>
  <si>
    <t>сварочные работы по восстановлению системы отопления:</t>
  </si>
  <si>
    <t>устройство муфт д 20 мм (3 шт.), тройников д 20 мм (6 шт.),</t>
  </si>
  <si>
    <t>угольников (1 шт.), установка заглушек на трубопроводе (2 шт.)</t>
  </si>
  <si>
    <t xml:space="preserve">ремонт задвижки отопления  со сваркой и заменой на стояке </t>
  </si>
  <si>
    <t>д 20 мм муфт компенсирующих</t>
  </si>
  <si>
    <t>устройство примыканий мастикой кровельной (10 п.м)</t>
  </si>
  <si>
    <t>1.1.1. Лестницы, крыльца</t>
  </si>
  <si>
    <t>изготовление и монтаж козырька над входом в подъезд</t>
  </si>
  <si>
    <t>окраска эмалевыми составами металлических поверхностей</t>
  </si>
  <si>
    <t>(козырька)</t>
  </si>
  <si>
    <t>сварочные работы по замене участка розлива отопления:</t>
  </si>
  <si>
    <t>трубопровода д 20 мм (9 п.м), д 25 мм (9,5 п.м), устройство</t>
  </si>
  <si>
    <t>резьбовых соединений (2 шт.)</t>
  </si>
  <si>
    <t>8 чел./часа</t>
  </si>
  <si>
    <t>2.9. Дератизация, дезинсекция подвала</t>
  </si>
  <si>
    <t xml:space="preserve">2.5. Дератизация, дезинсекция </t>
  </si>
  <si>
    <t>1-6 подъезд:</t>
  </si>
  <si>
    <t>2.5. Спил и обрезка поросли</t>
  </si>
  <si>
    <t>кв.24:</t>
  </si>
  <si>
    <t>устранение течи на розливе отопления д 25 мм с устройством врезки</t>
  </si>
  <si>
    <t>кв.9,54,16,37</t>
  </si>
  <si>
    <t>2 чел./час.</t>
  </si>
  <si>
    <t>2.8. Обрезка поросли бензопилой, секатором</t>
  </si>
  <si>
    <t>2.9. Прочистка и промывка батарей газосваркой, вне отопительного периода</t>
  </si>
  <si>
    <t>кв.34</t>
  </si>
  <si>
    <t>кв.33,141,106: ремонт покрытия кровли из наплавляемы материалов (85 м2)</t>
  </si>
  <si>
    <t>Дворовая территория: покраска лавочек (11,27 м2)</t>
  </si>
  <si>
    <t>2.9. Обрезка поросли, кустов бензопилой, секатором</t>
  </si>
  <si>
    <t>19 чел./час.</t>
  </si>
  <si>
    <t>кв.85:</t>
  </si>
  <si>
    <t>устранение течи полотенцесушителя с устройством врезки</t>
  </si>
  <si>
    <t>изготовление и установка оконных рам (2 шт.)</t>
  </si>
  <si>
    <t>смена стекол (4,16 м2)</t>
  </si>
  <si>
    <t>1-5 подъезд:</t>
  </si>
  <si>
    <t>смена автоматов на ток 16 А в тамбуре (1 шт.)</t>
  </si>
  <si>
    <t>косметический ремонт  крыльца (49,5 м2, за аренду подвала)</t>
  </si>
  <si>
    <t>врезка спускника д 15 мм в стояк водоснабжения (1 шт.)</t>
  </si>
  <si>
    <t>замена автоматов на ток 40 А в поэтажном щитке (1 шт.)</t>
  </si>
  <si>
    <t>2.11. Обрезка поросли</t>
  </si>
  <si>
    <t>навеска светильника (2 шт.) с устройством патронов</t>
  </si>
  <si>
    <t>кв.22:</t>
  </si>
  <si>
    <t>сварочные работы по замене канализационного стояка д 50 мм (1 м),</t>
  </si>
  <si>
    <t>установкой фасонных частей, изоляция стыков труб манжетами</t>
  </si>
  <si>
    <t>устройство светильника (2 шт.)</t>
  </si>
  <si>
    <t xml:space="preserve">Дворовая </t>
  </si>
  <si>
    <t xml:space="preserve">1) подсыпка гравием и планировка территории вручную и с </t>
  </si>
  <si>
    <t>использованием спецтехники (12 м2);</t>
  </si>
  <si>
    <t>2) подсыпка территории асфальтобетонной крошкой вручную,</t>
  </si>
  <si>
    <t>с использованием спецтехники (136,6 м2)</t>
  </si>
  <si>
    <t xml:space="preserve">3) выравнивание, удлинение (0,5 м д 50 мм), укрепление с </t>
  </si>
  <si>
    <t>применением сварки, цементирование</t>
  </si>
  <si>
    <t>2.7. Прочистка и промывка батарей газосваркой, вне отопительного сезона</t>
  </si>
  <si>
    <t>кв.36</t>
  </si>
  <si>
    <t>кв.5:</t>
  </si>
  <si>
    <t>в систему</t>
  </si>
  <si>
    <t xml:space="preserve">2) устройство ограждения из труб: нарезка труб электросваркой, срезка </t>
  </si>
  <si>
    <t>под  колья 16 столбов из электросварных труб, рытье ям вручную для</t>
  </si>
  <si>
    <t xml:space="preserve">установки ограждения из труб, укрепление ограждения с добавлением </t>
  </si>
  <si>
    <t>1) ремонт МАФ со сваркой (качели);</t>
  </si>
  <si>
    <t>3) подсыпка территории асфальтобетонной крошкой с использованием</t>
  </si>
  <si>
    <t>спецтехники, планировка участка вручную (759,3 м2)</t>
  </si>
  <si>
    <t>окраска ограждения из электросварных труб (4,16 м2)</t>
  </si>
  <si>
    <t>цементного раствора, постановка на концы труб заглушек</t>
  </si>
  <si>
    <t>ремонтные работы в т/у - замена трубопровода ПП д 50 мм (13 м),</t>
  </si>
  <si>
    <t>врезка в действующие сети тройников, муфт "Американка",</t>
  </si>
  <si>
    <t>установка соединений труб уголками (6 соединений), тройниками</t>
  </si>
  <si>
    <t xml:space="preserve">(2 шт.), муфтами (5 шт.) </t>
  </si>
  <si>
    <t>сварочные работы по устранению течи батарей (1 шт.)</t>
  </si>
  <si>
    <t>кв.22,28,38</t>
  </si>
  <si>
    <t>кв.16,40,55:</t>
  </si>
  <si>
    <t>ремонт покрытия кровли (45 м2)</t>
  </si>
  <si>
    <t>1) окраска газонного ограждения (50,75 м2)</t>
  </si>
  <si>
    <t>2) окраска ограждения вокруг детской площадки (224,4 м2)</t>
  </si>
  <si>
    <t>1.1.3. Полы</t>
  </si>
  <si>
    <t>вход в подъезд:</t>
  </si>
  <si>
    <t xml:space="preserve">ремонт цементного покрытия пола (1 место), укрепление анкерами </t>
  </si>
  <si>
    <t>металлического порога</t>
  </si>
  <si>
    <t>смена патронов</t>
  </si>
  <si>
    <t>3) подсыпка территории песком с использованием спецтехники (28 м2)</t>
  </si>
  <si>
    <t>4,5 чел./час</t>
  </si>
  <si>
    <t>изготовление и установка обвязки из хомутов для трубопровода (1,2 п.м)</t>
  </si>
  <si>
    <t>кв.34,10:</t>
  </si>
  <si>
    <t>(врезка в систему)</t>
  </si>
  <si>
    <t>3,4 подъезд:</t>
  </si>
  <si>
    <t>ремонт цементного покрытия пола при входе в подъезд (1,2 м2)</t>
  </si>
  <si>
    <t>замена автоматов на ток 16 А в тамбуре (1 шт.)</t>
  </si>
  <si>
    <t>ремонт покрытия кровли из наплавляемых материалов (110 м2)</t>
  </si>
  <si>
    <t>2) подсыпка территории асфальтобетонной крошкой с использованием</t>
  </si>
  <si>
    <t>спецтехники, планировка территории вручную (21 м2)</t>
  </si>
  <si>
    <t>3) устройство ограждения шиферного (11 п.м)</t>
  </si>
  <si>
    <t>сварочные работы по замене стояка д 32 мм (3,5 м)</t>
  </si>
  <si>
    <t>замена вставок керамических на ток 100 А в вводном щите (1 шт.)</t>
  </si>
  <si>
    <t xml:space="preserve">1.1.2. Лестницы </t>
  </si>
  <si>
    <t>укрепление перил со сваркой, постановкой на анкера (54 стойки)</t>
  </si>
  <si>
    <t>1.1.3. Лестницы</t>
  </si>
  <si>
    <t>1.1.4. Прочие работы</t>
  </si>
  <si>
    <t>устройство кирпичных столбиков под канализационный трубопровод</t>
  </si>
  <si>
    <t>смена розеток</t>
  </si>
  <si>
    <t>замена автоматов на ток 16 А (1 шт.)</t>
  </si>
  <si>
    <t>окраска контейнерной площадки (47,7 м2)</t>
  </si>
  <si>
    <t>2.11. Обрезка поросли, корчевание кустов с применением спецтехники (2 часа)</t>
  </si>
  <si>
    <t>11 чел./час.</t>
  </si>
  <si>
    <t>кв.11-14:</t>
  </si>
  <si>
    <t>сварочные работы по замене канализационной системы:</t>
  </si>
  <si>
    <t>пробивка перекрытия, врезка в сети тройников, муфт надвижных (4 шт.),</t>
  </si>
  <si>
    <t>смена трубопровода (4 п.м), установка переходов, ревизий (3 шт.),</t>
  </si>
  <si>
    <t>2,75 чел./час.</t>
  </si>
  <si>
    <t>кв.23:</t>
  </si>
  <si>
    <t>устранение течи на полотенцесушителе со сваркой (врезка)</t>
  </si>
  <si>
    <t>13 чел./час</t>
  </si>
  <si>
    <t xml:space="preserve">замена циркуляционного насоса </t>
  </si>
  <si>
    <t>замена муфты компенсирующей на трубопроводе водоснабжения</t>
  </si>
  <si>
    <t>кв.87:</t>
  </si>
  <si>
    <t>устранение течи на батареях с применением сварки (врезка)</t>
  </si>
  <si>
    <t>кв.59:</t>
  </si>
  <si>
    <t>монтаж вентилируемого фасада, подрядной организацией</t>
  </si>
  <si>
    <t>ремонт покрытия кровли (40 м2)</t>
  </si>
  <si>
    <t xml:space="preserve">окраска детской площадки: поверхности стальных труб (40,1 м2), </t>
  </si>
  <si>
    <t>поверхности металлических листов (4,6 м2), деревянных поверхностей</t>
  </si>
  <si>
    <t>(6,7 м2)</t>
  </si>
  <si>
    <t>кв.60:</t>
  </si>
  <si>
    <t>13 чел./час.</t>
  </si>
  <si>
    <t>ремонтные работы по замене канализационного стояка (1,3 м),</t>
  </si>
  <si>
    <t>с устройством крестовин (1 шт.), переходов (2 шт.), ревизий (1 шт.),</t>
  </si>
  <si>
    <t>изоляция стыков труб манжетами (2 стыка)</t>
  </si>
  <si>
    <t>замена входных вентилей д 15 мм (1 шт.)</t>
  </si>
  <si>
    <t>кв.28,31:</t>
  </si>
  <si>
    <t xml:space="preserve">замена входных вентилей д 15 мм (кв.28), прочистка стояка до </t>
  </si>
  <si>
    <t>входного вентиля с устройством врезок в систему (кв.31)</t>
  </si>
  <si>
    <t>сварочные работы по замене стояка и розлива отопления:</t>
  </si>
  <si>
    <t>врезка в систему резьбового соединения д 32 мм (2 шт.),</t>
  </si>
  <si>
    <t>смена трубопровода д 32 мм (6 п.м), изготовление элементов соединений</t>
  </si>
  <si>
    <t>стальных труб, смена трубопровода д 76 мм (2 м)</t>
  </si>
  <si>
    <t>16 чел./час.</t>
  </si>
  <si>
    <t>изготовление и установка обвязки из хомутов для труб (1 м)</t>
  </si>
  <si>
    <t>сварочные работы по замене розлива д 32 мм (3 п.м), с устройством</t>
  </si>
  <si>
    <t>врезки в систему, установка сгонов д 32 мм (1 шт.)</t>
  </si>
  <si>
    <t>кв.6,126:</t>
  </si>
  <si>
    <t>устранение течи на батареях со сваркой (2 шт.), изготовление</t>
  </si>
  <si>
    <t>и установка хомутов для трубопровода отопления (кв.126)</t>
  </si>
  <si>
    <t>2.5. Обрезка поросли, деревьев, кустов</t>
  </si>
  <si>
    <t>20 чел./час.</t>
  </si>
  <si>
    <t>восстановление герметизации вент.шахты со вскрытием (5 п.м)</t>
  </si>
  <si>
    <t>кв.1</t>
  </si>
  <si>
    <t xml:space="preserve">ремонтные работы с автовышки - восстановление кирпичной кладки под козырьком </t>
  </si>
  <si>
    <t>2,5 чел./час.</t>
  </si>
  <si>
    <t>косметический ремонт входных групп подрядной организацией</t>
  </si>
  <si>
    <t>сварочные работы по устранению течи на стояке ГВС, врезка в</t>
  </si>
  <si>
    <t>устранение течи на резьбовом соединении со сваркой</t>
  </si>
  <si>
    <t>устранение течи батарей со сваркой (1 шт.)</t>
  </si>
  <si>
    <t>1.1.2. Лестницы</t>
  </si>
  <si>
    <t>изготовление, установка перил со сваркой (6,8 п.м)</t>
  </si>
  <si>
    <t>окраска перил (10,66 м2)</t>
  </si>
  <si>
    <t>ОТЧЕТ С 01.10.2016 Г. ПО 31.12.2016 Г.</t>
  </si>
  <si>
    <t>43 шт.</t>
  </si>
  <si>
    <t>3 шт.</t>
  </si>
  <si>
    <t>2.2. Техническое содержание и обслуживание лифтового оборудования .</t>
  </si>
  <si>
    <t>2.7. Дератизация, дезинсекция</t>
  </si>
  <si>
    <t xml:space="preserve">ремонт канализационного стояка д 110 мм со сменой муфт </t>
  </si>
  <si>
    <t>компенсирующих (1 шт.), изоляция стыков труб манжетами (1 стык)</t>
  </si>
  <si>
    <t>ремонт покрытия кровли над мусорокамерой (5 м2)</t>
  </si>
  <si>
    <t>Дворовая территория: изготовление и монтаж лавочек (1 шт.)</t>
  </si>
  <si>
    <t>Вх.группы:</t>
  </si>
  <si>
    <t>окраска эмалевыми составами дверей, деревянных коробов (5,67 м2)</t>
  </si>
  <si>
    <t>устранение течи спускника со сваркой (1 шт.)</t>
  </si>
  <si>
    <t>кв.73:</t>
  </si>
  <si>
    <t>замена входных вентилей (1 шт.) д 15 мм</t>
  </si>
  <si>
    <t>сварочные работы в тепловом узле с установкой на</t>
  </si>
  <si>
    <t>трубопроводе обратного клапана д 50 мм (1 шт.)</t>
  </si>
  <si>
    <t>ремонт поэтажного щитка с отключением проводов, зачистка</t>
  </si>
  <si>
    <t>контактов, установка 0-шины (1 шт.)</t>
  </si>
  <si>
    <t>кв.75:</t>
  </si>
  <si>
    <t>смена покрытия кровельного (балкон, 5 м2)</t>
  </si>
  <si>
    <t>2,6 подъезд:</t>
  </si>
  <si>
    <t>ремонт оконных рам, укрепление, замена брусков, петель</t>
  </si>
  <si>
    <t>кв.45:</t>
  </si>
  <si>
    <t>герметизация стыков стеновых панелей со вскрытием (3 п.м)</t>
  </si>
  <si>
    <t>восстановление освещения с навеской и подключением патрона,</t>
  </si>
  <si>
    <t>прокладка провода (1 п.м)</t>
  </si>
  <si>
    <t>сварочные работы по устранению течи на подводке ХВС (врезка)</t>
  </si>
  <si>
    <t>сварочные работы по восстановлению розлива ХВС д 76 мм с</t>
  </si>
  <si>
    <t>частичной заменой трубопровода (2 п.м)</t>
  </si>
  <si>
    <t>сварочные работы по замене канализационной системы д 110 мм</t>
  </si>
  <si>
    <t xml:space="preserve">(6 п.м), пробивка отверстий в ж/б стене, установка отводов (3 шт.), </t>
  </si>
  <si>
    <t>переходов (1 шт.), ревизия д 50, 110 мм (23 шт.)</t>
  </si>
  <si>
    <t>лифт:</t>
  </si>
  <si>
    <t>ремонт тормозных колодок лебедки лифта (в соотв. с договором)</t>
  </si>
  <si>
    <t>сварочные работы по устранению течи трубопровода д 15 мм,</t>
  </si>
  <si>
    <t>замена сгона с муфтой и контргайкой д 15 мм, пробивка стены для</t>
  </si>
  <si>
    <t>проведения ремонтных работ</t>
  </si>
  <si>
    <t>замена участка розлива отопления  д 76 мм (12 п.м), со сменой</t>
  </si>
  <si>
    <t>на стояках кранов шаровых, вентилей д 15 мм (2 шт.), вентилей</t>
  </si>
  <si>
    <t>д 32 мм (1 шт.), сгонов с муфтой и контргайкой д 32 мм (1 шт.)</t>
  </si>
  <si>
    <t>замена полумуфты электродвигателя лебедки лифта (в соотвт.с договором)</t>
  </si>
  <si>
    <t>кв.20:</t>
  </si>
  <si>
    <t>д 110 мм (1,5 п.м), установка ревизии (1 шт.), переходов (2 шт.),</t>
  </si>
  <si>
    <t>изоляция стыков труб манжетами (2 стыка), врезка муфт компенсир.</t>
  </si>
  <si>
    <t>заделка отверстий герметиком в местах прохода трубопровода</t>
  </si>
  <si>
    <t>кв.46:</t>
  </si>
  <si>
    <t>кв.95,96, ремонт батарей со сменой спускных кранов (6 шт.), установкой сгонов</t>
  </si>
  <si>
    <t>с муфтой и контргайкой д 20 мм</t>
  </si>
  <si>
    <t>кв. 6-10:</t>
  </si>
  <si>
    <t>сварочные работы по замене стояка водоснабжения д 32 мм</t>
  </si>
  <si>
    <t>(3 п.м), пробивка перекрытия для проведения ремонтных работ</t>
  </si>
  <si>
    <t>восстановление цементного покрытия пола (плита при входе 1,08 м2)</t>
  </si>
  <si>
    <t xml:space="preserve">сварочные работы по замене вентилей д 20 мм (1 шт.) на </t>
  </si>
  <si>
    <t>стояке водоснабжения, укрепление трубопровода болтами с</t>
  </si>
  <si>
    <t>гайками</t>
  </si>
  <si>
    <t>1) обрезка деревьев (1 шт.) с использованием услуг автовышки (0,5 ч.),</t>
  </si>
  <si>
    <t>2) ремонт асфальтобетонного покрытия дорог (в соответствии</t>
  </si>
  <si>
    <t>с договором подряда)</t>
  </si>
  <si>
    <t>кв.15</t>
  </si>
  <si>
    <t>сварочные работы по устранению течи на стояке отопления,</t>
  </si>
  <si>
    <t>замена вентиля д 15 мм (1 шт.)</t>
  </si>
  <si>
    <t>замена предохранителя на ток 100 А в вводном щите (1 шт.)</t>
  </si>
  <si>
    <t>1) строительство и установка контейнерной площадки</t>
  </si>
  <si>
    <t>распил деревьев на краги, разбор и подготовка к вывозу</t>
  </si>
  <si>
    <t>2.6. Обрезка поросли секатором</t>
  </si>
  <si>
    <t>подъезд:</t>
  </si>
  <si>
    <t>ремонт оконным проемов, замена петель, смена стекол (1,04 м2)</t>
  </si>
  <si>
    <t>смена стекол (5,2 м2)</t>
  </si>
  <si>
    <t>срезка перил на 1-ом этаже, выпрямление и замена частей стоек (2 м)</t>
  </si>
  <si>
    <t xml:space="preserve">укрепление перил со сваркой (100 стоек), нарезка полос металлических, </t>
  </si>
  <si>
    <t>постановка полос на болты , выпрямление частей перил;</t>
  </si>
  <si>
    <t>чердак:</t>
  </si>
  <si>
    <t>сварочные работы по замене вентиля д 15 мм (2 шт.), установка</t>
  </si>
  <si>
    <t>сгонов с муфтой и контргайкой д 15 мм (4 шт.) на стояках ГВС</t>
  </si>
  <si>
    <t>заделка стеновых стыков цементной смесью (балкон, 4 п.м)</t>
  </si>
  <si>
    <t>Дворовая</t>
  </si>
  <si>
    <t>1.2.4. Электроснабжение:</t>
  </si>
  <si>
    <t xml:space="preserve">восстановление освещения перед входом в тамбуре, </t>
  </si>
  <si>
    <t>устройство выключателя (3 шт.), навеска патрона (2 шт.),</t>
  </si>
  <si>
    <t>прокладка эл.провода (3 п.м)</t>
  </si>
  <si>
    <t>замена кранов шаровых (спускников) д 15 мм на стояках (1 шт.)</t>
  </si>
  <si>
    <t>с подключением и навеской патронов (1 шт.)</t>
  </si>
  <si>
    <t>восстановление освещения  в тамбуре, прокладка эл.провода (2 м)</t>
  </si>
  <si>
    <t>д 110 мм (1 п.м), установка ревизий, переходов, изоляция стыков</t>
  </si>
  <si>
    <t>труб манжетами (2 стык), врезка муфт компенсирующих (1 шт.)</t>
  </si>
  <si>
    <t>восстановление освещения со сменой и креплением проводки</t>
  </si>
  <si>
    <t>(10 п.м)</t>
  </si>
  <si>
    <t>косметический ремонт подъезда</t>
  </si>
  <si>
    <t>герметизация пеной монтажной мест прохода ливнестока (место)</t>
  </si>
  <si>
    <t xml:space="preserve">выход на </t>
  </si>
  <si>
    <t>кровлю:</t>
  </si>
  <si>
    <t>ремонт решетчатой двери со снятием решетки, приваркой</t>
  </si>
  <si>
    <t>нового металлического уголка, выправка метал. деталей</t>
  </si>
  <si>
    <t>кв.55:</t>
  </si>
  <si>
    <t>замена входных вентилей д 15 мм со сваркой (1 шт.)</t>
  </si>
  <si>
    <t>ямочный ремонт покрытия дорог с использованием трактора (2,5 ч)</t>
  </si>
  <si>
    <t xml:space="preserve">ремонт системы отопления со сваркой и заменой </t>
  </si>
  <si>
    <t>пробко-спускных кранов на батареях (3 шт.)</t>
  </si>
  <si>
    <t xml:space="preserve">ремонтные работы по устройству вывода воды для уборки - </t>
  </si>
  <si>
    <t>установка вентилей д 25 мм (2 шт.), прокладка трубопровода</t>
  </si>
  <si>
    <t>д 20 мм (10 п.м), установка тройников (2 шт.), установка муфт (2 шт.),</t>
  </si>
  <si>
    <t>устройство опор для крепления трубопровода</t>
  </si>
  <si>
    <t>устранение течи стояка ХВС д 15 мм со сваркой (врезка)</t>
  </si>
  <si>
    <t>10 чел./час.</t>
  </si>
  <si>
    <t>контейнеров</t>
  </si>
  <si>
    <t>на краги, разбор и подготовка к вывозу;</t>
  </si>
  <si>
    <t>сварочные работы по замене участка розлива д 89 мм (3,5 п.м),</t>
  </si>
  <si>
    <t xml:space="preserve">замена на стояках вентилей д 20 мм (1 шт.), д 25 мм (1 шт.), </t>
  </si>
  <si>
    <t>устройство сгонов д 25 мм (2 шт.), резьбовых соединений (2 шт.)</t>
  </si>
  <si>
    <t>сварочные работы по восстановлению системы отопления со</t>
  </si>
  <si>
    <t xml:space="preserve">сменой вентиля д 32 мм, устройство муфт, контргаек, резьбовых </t>
  </si>
  <si>
    <t>соединений д 32 мм</t>
  </si>
  <si>
    <t>сварочные работы по устранению течи на розливе ГВС со сменой</t>
  </si>
  <si>
    <t>на стояках сгонов д 15,20, 25 мм (5 шт.), устройство резьбовых</t>
  </si>
  <si>
    <t>соединений</t>
  </si>
  <si>
    <t>устранение течи на стояке д 25 мм с устройством врезки</t>
  </si>
  <si>
    <t>и заменой кранов шаровых д 25 мм (1 шт.), сгонов д 25 мм (2 шт.)</t>
  </si>
  <si>
    <t>сварочные работы по устранению течи розлива ГВС с устройством</t>
  </si>
  <si>
    <t>врезки в систему, замена сгонов с муфтой и контргайкой д 20 мм</t>
  </si>
  <si>
    <t>на стояке ГВС (2 шт.), вырезка части стояка и устройство</t>
  </si>
  <si>
    <t>резьбовых соединений д 20 мм (2 шт.)</t>
  </si>
  <si>
    <t>сварочные работы по замене участка розлива отопления д 32 мм</t>
  </si>
  <si>
    <t>(1,5 п.м), замена кранов шаровых д 20 мм на стояке (1 шт.),</t>
  </si>
  <si>
    <t>сгонов с муфтой и контргайкой д 20 мм (2 шт.)</t>
  </si>
  <si>
    <t>устройство опор с постановкой болтов с гайками для крепления</t>
  </si>
  <si>
    <t>труб, замена на стояках сгонов с муфтой и контргайкой д 25 мм (2 шт.)</t>
  </si>
  <si>
    <t>вентилей д 32 мм (2 шт.), кранов шаровых д 25 мм (1 шт.)</t>
  </si>
  <si>
    <t>кв.72,33:</t>
  </si>
  <si>
    <t>ремонт покрытия кровли (110 м2)</t>
  </si>
  <si>
    <t xml:space="preserve">сварочные работы по устранению течи на розливе ХВС </t>
  </si>
  <si>
    <t>с устройством вентилей д 15 мм (1 шт.), сгонов с муфтой и</t>
  </si>
  <si>
    <t>контргайкой д 15 мм (1 шт.)</t>
  </si>
  <si>
    <t xml:space="preserve">устранение течи на розливе ГВС д 32 мм с устройством врезки в </t>
  </si>
  <si>
    <t>систему водоснабжения (1 врезка)</t>
  </si>
  <si>
    <t>кв.52, 106:</t>
  </si>
  <si>
    <t>устранение течи на полотенцесушителе, стояке д 25,20 мм  с</t>
  </si>
  <si>
    <t>устройством врезки в систему водоснабжения (2 врезки)</t>
  </si>
  <si>
    <t>кв.31, 106:</t>
  </si>
  <si>
    <t>обрезка деревьев (2 шт.) с использованием услуг автовышки (1,5 час.),</t>
  </si>
  <si>
    <t>1) обрезка деревьев (1 шт.) с использованием услуг автовышки (1,5 час.), распил деревьев</t>
  </si>
  <si>
    <t>2) обрезка деревьев (5 шт.) с использованием услуг автовышки (2,5 ч.)</t>
  </si>
  <si>
    <t>(работа автовышки 9 часов)</t>
  </si>
  <si>
    <t>1.2.6. Лифт</t>
  </si>
  <si>
    <t>состояния лифтов, отработавших нормативный срок службы</t>
  </si>
  <si>
    <t>оценка соответствия в форме обследования технического состояния</t>
  </si>
  <si>
    <t>лифтов, отработавших нормативный срок службы (в соот.с договором)</t>
  </si>
  <si>
    <t>устройство кирпичной кладки ступени (0,55 м2)</t>
  </si>
  <si>
    <t>закрытие чердачных окон оцинкованным листом (2,4 м2)</t>
  </si>
  <si>
    <t>кв.85,88:</t>
  </si>
  <si>
    <t>восстановление электроснабжения в поэтажном щитке, с</t>
  </si>
  <si>
    <t>отключением, зачисткой контактов, заменой проводки (3 п.м)</t>
  </si>
  <si>
    <t>сварочные работы по восстановлению розлива ХВС д 76 мм,</t>
  </si>
  <si>
    <t>со сменой трубопровода (3 п.м), врезкой вентилей д 15 мм (3 шт.),</t>
  </si>
  <si>
    <t>д 25 мм (1 шт.) в стояки водоснабежния, устройство отводов (3 шт.),</t>
  </si>
  <si>
    <t>установка сгонов с муфтой и контргайкой д 25 мм (1 шт.)</t>
  </si>
  <si>
    <t xml:space="preserve">устранение течи батарей с применением сварки (1 шт.), замена сгонов </t>
  </si>
  <si>
    <t>д 20 мм (2 шт.), прочистка и промывка батарей сваркой</t>
  </si>
  <si>
    <t>кв.55,78:</t>
  </si>
  <si>
    <t>сварочные работы по устранению течи на стояках д 15 мм (2 врез.)</t>
  </si>
  <si>
    <t>кв.40:</t>
  </si>
  <si>
    <t>сварочные работы по замене канализационного стояка д 110 мм,</t>
  </si>
  <si>
    <t>пробивка перекрытия, установка отводов, переходов, муфт</t>
  </si>
  <si>
    <t>надвижных, крестовин, изоляция стыков труб манжетами (2 стыка)</t>
  </si>
  <si>
    <t>кв.78:</t>
  </si>
  <si>
    <t>сварочные работы по устранению течи батарей (врезка)</t>
  </si>
  <si>
    <t>сварочные работы по замене канализационного стояка</t>
  </si>
  <si>
    <t>д 110 мм, пробивка перекрытия для проведения работ</t>
  </si>
  <si>
    <t>устранение течи на вводе отопления с устройством врезок в</t>
  </si>
  <si>
    <t>систему, установкой вентилей д 20 мм  на резьбовом соединении (1 шт.),</t>
  </si>
  <si>
    <t>устройство опор для крепления трубопровода, устройство отводов,</t>
  </si>
  <si>
    <t>отключение и включение системы отопления ООО "Тверская</t>
  </si>
  <si>
    <t>генерация"</t>
  </si>
  <si>
    <t xml:space="preserve"> в соответствии с договором ИП Полещук А.М.</t>
  </si>
  <si>
    <t>замена вентилей д 15 мм (спускников) на стояках (1 шт.)</t>
  </si>
  <si>
    <t>со сваркой</t>
  </si>
  <si>
    <t>4 подъезд,</t>
  </si>
  <si>
    <t>креплением, заменой автоматов на ток 16 А (2 шт.)</t>
  </si>
  <si>
    <t>замена автоматов на ток 32 А (1 шт.)</t>
  </si>
  <si>
    <t>2.6. Очистка кровли от наледи и снега</t>
  </si>
  <si>
    <t>в соответветствии с подрядом</t>
  </si>
  <si>
    <t>кв.43,1:</t>
  </si>
  <si>
    <t>и заменой сгонов в сборе с муфтой и контргайкой (2 шт.)</t>
  </si>
  <si>
    <t>ремонтные работы в теплоузле со сменой на стояках сгонов</t>
  </si>
  <si>
    <t>с муфтой и контргайкой д 20 мм (1 шт.)</t>
  </si>
  <si>
    <t>восстановление электроснабжения в поэтажном щитке, зачистка</t>
  </si>
  <si>
    <t>контактов, замена 0-шины (1 шт.)</t>
  </si>
  <si>
    <t>кв.60,36:</t>
  </si>
  <si>
    <t>с устройством врезок в систему, установка отводов (кв.60, 2 шт.)</t>
  </si>
  <si>
    <t>замена болтов с гайками на задвижке д 50 мм с применением</t>
  </si>
  <si>
    <t>сварочные работы по замене канализационного трубопровода д 110 мм</t>
  </si>
  <si>
    <t>(1 п.м), пробивка перекрытия для проведения работ, врезка муф надвижных</t>
  </si>
  <si>
    <t>(1 шт.), установка отводов, тройников, ревизий</t>
  </si>
  <si>
    <t>4) установка заградительного ограждения из труб</t>
  </si>
  <si>
    <t>сварочные работы по прочистке трубопровода д 15 мм до</t>
  </si>
  <si>
    <t>входного вентиля</t>
  </si>
  <si>
    <t>со сменой вентилей д 20 мм (2 шт.), устройство муфт</t>
  </si>
  <si>
    <t>изготовление и монтаж козырька (2 шт.)</t>
  </si>
  <si>
    <t>окраска эмалевыми составами поверхности козырька (2 шт.)</t>
  </si>
  <si>
    <t>кв.44:</t>
  </si>
  <si>
    <t xml:space="preserve">сварочные работы по замене входящих вентилей д 15 мм (без </t>
  </si>
  <si>
    <t>стоимости вентилей), устройство сгонов с муфтой и к/гайкой (1 шт.)</t>
  </si>
  <si>
    <t>сварочные работы по замене вентилей на стояке водоснабжения</t>
  </si>
  <si>
    <t>д 20 мм (1 шт.), замена болтов с гайками на задвижке д 50 мм</t>
  </si>
  <si>
    <t>стоимости вентилей), устройство сгонов с муфтой и к/гайкой (2 шт.)</t>
  </si>
  <si>
    <t>д 25 мм (1 шт.), устройство сгонов с муфтой и к/гайкой (1 шт.)</t>
  </si>
  <si>
    <t>сети:</t>
  </si>
  <si>
    <t>отключение и включение водопровода ООО "Тверь Водоканал"</t>
  </si>
  <si>
    <t>по заявке</t>
  </si>
  <si>
    <t>замена на стояках водоснабжения вентилей д 20 мм (1 шт.)</t>
  </si>
  <si>
    <t>замена на стояках водоснабжения вентилей д 15 мм (1 шт.)</t>
  </si>
  <si>
    <t>кв.61:</t>
  </si>
  <si>
    <t>замена вентилей д 15 мм (1 шт.)</t>
  </si>
  <si>
    <t>ремонт вводного щита - отключение проводов, зачистка контактов,</t>
  </si>
  <si>
    <t>замена вставок на ток 100 А (1 шт.)</t>
  </si>
  <si>
    <t xml:space="preserve">устранение течи на розливе ХВС д 32 мм с устройством врезки </t>
  </si>
  <si>
    <t>кв.7:</t>
  </si>
  <si>
    <t>ремонт поэтажного щитка с заменой автоматов на ток 32 А (1 шт.)</t>
  </si>
  <si>
    <t>отключение и включение сетей водопровода ООО "Тверь Водоканал"</t>
  </si>
  <si>
    <t>кв.23,25:</t>
  </si>
  <si>
    <t>сварочные работы по устранению течи на стояке ХВС д 15 мм (2 врезки)</t>
  </si>
  <si>
    <t>демонтаж старых и навеска новых почтовых ящиков 6-ти секционных</t>
  </si>
  <si>
    <t>д 110 мм (0,5 м), установка муфт, переходов, ревизий, изоляция</t>
  </si>
  <si>
    <t>стыков труб манжетами</t>
  </si>
  <si>
    <t>восстановление по стояку электроснабжения со сменой</t>
  </si>
  <si>
    <t>автомата на ток 100 А (1 шт.)</t>
  </si>
  <si>
    <t>восстановление электроснабжения в поэтажном щитке со сменой</t>
  </si>
  <si>
    <t>кв.110:</t>
  </si>
  <si>
    <t>герметизация стыков стеновых панелей (6 п.м)</t>
  </si>
  <si>
    <t>2) переустановка, переврезка и изготовление, покраска части ограждения</t>
  </si>
  <si>
    <t>3) устройство на контейнерной площадке пандуса на цементном основании для съезда</t>
  </si>
  <si>
    <t>кв.237:</t>
  </si>
  <si>
    <t>сварочные работы по замене канализационного стояка д 110 мм (2 м),</t>
  </si>
  <si>
    <t>устройство муфт, переходов, ревизий, уголков, изоляция стыков труб</t>
  </si>
  <si>
    <t>манжетами (1 стык)</t>
  </si>
  <si>
    <t>сварочные работы по замене на стояках вентилей д 15 мм (1 шт.), д 25 мм</t>
  </si>
  <si>
    <t xml:space="preserve">(2 шт.), устройство резьбовых соединений, сгонов с муфтой и к/гайкой </t>
  </si>
  <si>
    <t>кв.202:</t>
  </si>
  <si>
    <t>сварочные работы по устранению течи на полотенцесушителе (врезка)</t>
  </si>
  <si>
    <t>сварочные работы по замене входных вентилей д 15 мм (1 шт.)</t>
  </si>
  <si>
    <t>ремонт и восстановление электроснабжения в поэтажном щитке</t>
  </si>
  <si>
    <t>кв.62:</t>
  </si>
  <si>
    <t>ремонт батарей с применением сварки, заменой сгонов с муфтой и</t>
  </si>
  <si>
    <t>контргайкой д 20 мм (3 шт.)</t>
  </si>
  <si>
    <t>кв.69,</t>
  </si>
  <si>
    <t>ремонт и восстановление электроснабжения со сменой автоматов</t>
  </si>
  <si>
    <t>на ток 16,32,40 А (6 шт.),  замена 0-шин (1 шт.)</t>
  </si>
  <si>
    <t>сварочные работы по замене вентилей д 15 мм на стояках</t>
  </si>
  <si>
    <t>отопления (1 шт.)</t>
  </si>
  <si>
    <t>9 подъезд:</t>
  </si>
  <si>
    <t>восстановление крыльца со сваркой, цементацией (1,2 м2)</t>
  </si>
  <si>
    <t>кв.30, 104,98:</t>
  </si>
  <si>
    <t>в систему (3 врезка)</t>
  </si>
  <si>
    <t>6,10 подъезд:</t>
  </si>
  <si>
    <t>ремонт и восстановление электроснабжения (6 подъезд, 1 эт.)</t>
  </si>
  <si>
    <t>со сменой автоматов на ток 32 А (3 шт.), 0-шин (1 шт.); прокладка</t>
  </si>
  <si>
    <t>кабеля с креплением (10 подъезд),подключением выключателя (1 шт.)</t>
  </si>
  <si>
    <t>сварочные работы по замене вентилей д 32 мм на стояках (1 шт.)</t>
  </si>
  <si>
    <t>сварочные работы по замене входных вентилей (1 шт.)</t>
  </si>
  <si>
    <t>сварочные работы по замене розлива д 76 мм (4,5 п.м)</t>
  </si>
  <si>
    <t>кв.21:</t>
  </si>
  <si>
    <t>в соответствии с договором подряда</t>
  </si>
  <si>
    <t>кв.106:</t>
  </si>
  <si>
    <t>сварочные работы по замене канализационного стояка д 110 мм</t>
  </si>
  <si>
    <t>(2,5 п.м), устройство муфт, переходов, ревизий, уголков, изоляция</t>
  </si>
  <si>
    <t>стыков труб манжетами (2 стыка)</t>
  </si>
  <si>
    <t>кв.96,70:</t>
  </si>
  <si>
    <t>систему водоснабжения д 20 мм (2 врезки)</t>
  </si>
  <si>
    <t>7,5 чел./час.</t>
  </si>
  <si>
    <t>2.7. Очистка кровли от наледи и снега собственными силами с использованием услуг автовышки</t>
  </si>
  <si>
    <t>2.6. Очистка кровли от наледи и снега собственными силами с использованием услуг автовышки</t>
  </si>
  <si>
    <t>2.9. Очистка кровли от наледи и снега собственными силами с использованием услуг автовышки</t>
  </si>
  <si>
    <t>17,5 чел./час.</t>
  </si>
  <si>
    <t>материалы, инструменты используемые на содержание и ремонт МКД:</t>
  </si>
  <si>
    <t>954 м2</t>
  </si>
  <si>
    <t>ремонт поэтажного щитка со сменой автоматов на ток 40 А (1 шт.)</t>
  </si>
  <si>
    <t>кв.29,40:</t>
  </si>
  <si>
    <t>ремонт межпанельных швов (31,2 п.м) по договору</t>
  </si>
  <si>
    <t>ремонт и восстановление системы отопления, батарей со сменой:</t>
  </si>
  <si>
    <t>вентилей д 15 мм (1 шт.), кранов шаровых д 15 мм (1 шт.), прочистка и</t>
  </si>
  <si>
    <t>промывка батарей с помощью газосварки (2 врезки)</t>
  </si>
  <si>
    <t>1.1.1. Швы:</t>
  </si>
  <si>
    <t>кв.12,52:</t>
  </si>
  <si>
    <t>ремонт межпанельных швов по договору (34,4 п.м)</t>
  </si>
  <si>
    <t>устранение течи на стояке ХВС, с устройством врезки в систему</t>
  </si>
  <si>
    <t>кв.25,38,</t>
  </si>
  <si>
    <t>газосваркой (врезка)</t>
  </si>
  <si>
    <t>сварочные работы по восстановлению розлива ХВС д 50 мм,</t>
  </si>
  <si>
    <t>со сменой трубопровода (3,5 п.м)</t>
  </si>
  <si>
    <t>сварочные работы по устранению течи стояка водоснабжения</t>
  </si>
  <si>
    <t>вентилей с применением сварки (1 шт.)</t>
  </si>
  <si>
    <t>д 25 мм (врезка в систему), пробивка и заделка перекрытия, ремонт вх.</t>
  </si>
  <si>
    <t>кв.97:</t>
  </si>
  <si>
    <t>сварочные работы по ремонту стояка водоснабжения д 25 мм,</t>
  </si>
  <si>
    <t>устройство резьб д 25 мм (2 шт.), замена кранов шаровых д 25 мм (2 шт.),</t>
  </si>
  <si>
    <t>установка сгонов с муфтой и к/гайкой д 25 мм (3 шт.)</t>
  </si>
  <si>
    <t>ремонт кровли (91 м2)</t>
  </si>
  <si>
    <t>вводной</t>
  </si>
  <si>
    <t>щит:</t>
  </si>
  <si>
    <t>ремонт эл.щита: отключение проводов, зачистка контактов,</t>
  </si>
  <si>
    <t>замена вставок (1 шт.)</t>
  </si>
  <si>
    <t>кв.88,57,59, по периметру</t>
  </si>
  <si>
    <t>36 чел./час.</t>
  </si>
  <si>
    <t>л/марши и</t>
  </si>
  <si>
    <t>площадки:</t>
  </si>
  <si>
    <t>восстановление освещения на "темной лестнице": устройство</t>
  </si>
  <si>
    <t>светильников (12 шт.), установка автоматов на ток 40 А (1 шт.),</t>
  </si>
  <si>
    <t>прокладка и подключение проводов (3 п.м)</t>
  </si>
  <si>
    <t>кв.65</t>
  </si>
  <si>
    <t>кв.11,9:</t>
  </si>
  <si>
    <t>устройство сгонов с муфтой и контргайкой (2 шт.), 2 врезки</t>
  </si>
  <si>
    <t>50,5чел./час.</t>
  </si>
  <si>
    <t>сварочные работы по замене входных вентилей д 15 мм</t>
  </si>
  <si>
    <t xml:space="preserve">(без их стоимости, 1 шт.) </t>
  </si>
  <si>
    <t>замена вентилей (спускников) д 15 мм (2 шт.)</t>
  </si>
  <si>
    <t>восстановление освещения с прокладкой и подключением кабеля (45 м),</t>
  </si>
  <si>
    <t>ремонт, укрепление оконных коробов (3 шт.), заделка оргалитом (1 шт.)</t>
  </si>
  <si>
    <t>подвал 5 под.:</t>
  </si>
  <si>
    <t>остекление подвальных окон (2,08 м2)</t>
  </si>
  <si>
    <t>2.8. Очистка кровли от наледи и снега по периметру здания собственными силами</t>
  </si>
  <si>
    <t>18 чел./час.</t>
  </si>
  <si>
    <t>кв.43:</t>
  </si>
  <si>
    <t xml:space="preserve">восстановление электроснабжения в поэтажном щитке, </t>
  </si>
  <si>
    <t>отключение проводов, замена автоматов на ток 40 А (1 шт.),</t>
  </si>
  <si>
    <t>на ток 16 А (2 шт.)</t>
  </si>
  <si>
    <t>замена канатоведущего шкива лебедки лифта (в соответствии с договором)</t>
  </si>
  <si>
    <t>ремонт и восстановление системы отопления со сменой на стояках:</t>
  </si>
  <si>
    <t>вентилей д 32 мм (1 шт.), устройство сгонов с муфтой и к/гайкой (1 шт.)</t>
  </si>
  <si>
    <t>2.8. Очистка кровли от наледи и снега собственными силами собственными силами</t>
  </si>
  <si>
    <t>24 чел./час.</t>
  </si>
  <si>
    <t>сварочные работы на системе ГВС: врезка спускников в стояки д 15 мм</t>
  </si>
  <si>
    <t>(2 врезки), установка кранов шаровых д 25 мм (3 шт.)</t>
  </si>
  <si>
    <t>сварочные работы по восстановлению розлива отопления д 32 мм,</t>
  </si>
  <si>
    <t>замена кранов шаровых д 20 мм (2 шт.), устройство сгонов д 32 мм</t>
  </si>
  <si>
    <t>с муфтой и контргайкой (2 шт.)</t>
  </si>
  <si>
    <t>устранение течи на трубопроводе ГВС д 32 мм с устройством хомутов (5 шт.),</t>
  </si>
  <si>
    <t>изоляция труб жгутом "Эсмарха" (5 стыков)</t>
  </si>
  <si>
    <t>30 чел./час.</t>
  </si>
  <si>
    <t>сварочные работы по ремонту розлива д 25 мм с устройством</t>
  </si>
  <si>
    <t>врезки в систему (1 врезка)</t>
  </si>
  <si>
    <t>2.9. Очистка кровли от наледи и снега собственными силами по периметру</t>
  </si>
  <si>
    <t>9 чел./час.</t>
  </si>
  <si>
    <t>сварочные работы по ремонту водомерного узла: снятие</t>
  </si>
  <si>
    <t>задвижки д 80 мм со сваркой, заменой болтов с гайками, переврезка</t>
  </si>
  <si>
    <t>фланцевых соединений д 80 мм, врезка спускников д 20 мм на</t>
  </si>
  <si>
    <t>резьбовом соединении (1 шт.)</t>
  </si>
  <si>
    <t>сварочные работы по ремонту и восстановлению канализационной</t>
  </si>
  <si>
    <t>систему: замена трубопровода д 110 мм (3,5 п.м), врезка</t>
  </si>
  <si>
    <t>муфт надвижных, компенсирующих (1 шт.), установка отводов,</t>
  </si>
  <si>
    <t>переходов, ревизий (8 шт.), изоляция стыков труб манжетами (2 шт.)</t>
  </si>
  <si>
    <t>18,5 чел./час.</t>
  </si>
  <si>
    <t>2.7. Очистка кровли от наледи и снега по периметру собственными силами</t>
  </si>
  <si>
    <t xml:space="preserve">сварочные работы по ремонту стояков отопления: замена </t>
  </si>
  <si>
    <t>вентилей д 25 мм (1 шт.), устройство сгонов с муфтой и к/гайкой (1 шт.)</t>
  </si>
  <si>
    <t>сварочные работы по ремонту розлива д 50 мм с частичной</t>
  </si>
  <si>
    <t>заменой трубопровода (3,5 п.м)</t>
  </si>
  <si>
    <t>сврочные работы в тепловом узле, устранение течи на стояках</t>
  </si>
  <si>
    <t>д 25, 32 мм (врезки в систему)</t>
  </si>
  <si>
    <t>кв.51:</t>
  </si>
  <si>
    <t>устранение течи на полотенцесушителе газосваркой (врезка)</t>
  </si>
  <si>
    <t>смена замков</t>
  </si>
  <si>
    <t>смена ламп накаливания</t>
  </si>
  <si>
    <t>вентканал,</t>
  </si>
  <si>
    <t>7-9 этаж:</t>
  </si>
  <si>
    <t xml:space="preserve">разборка кирпичной кладки стен, прочистка вентиляционных </t>
  </si>
  <si>
    <t xml:space="preserve">каналов (8 п.м), восстановление кирпичной кладки стен, </t>
  </si>
  <si>
    <t>оштукатуривание поверхности стен (1,25 м2)</t>
  </si>
  <si>
    <t>сварочные работы по устранению течи на стояке д 20 мм с</t>
  </si>
  <si>
    <t xml:space="preserve">устройством врезки в систему </t>
  </si>
  <si>
    <t>ремонтные работы по замене канализации: смена трубопровода</t>
  </si>
  <si>
    <t>д 50 мм (1 п.м), устройство отводов, переходов, ревизий (4 шт.),</t>
  </si>
  <si>
    <t>ремонт задвижки со снятием с места и заменой болтов с гайками (1 шт.)</t>
  </si>
  <si>
    <t>13,5 чел./час.</t>
  </si>
  <si>
    <t xml:space="preserve">ремонт и укрепление оконных коробок, переплетов </t>
  </si>
  <si>
    <t>смена стекол (13,52 м2)</t>
  </si>
  <si>
    <t>кв.69:</t>
  </si>
  <si>
    <t>ремонт межпанельных швов в соответствии с договором (14,6 п.м)</t>
  </si>
  <si>
    <t>замена кранов шаровых  на стояке д 25 мм (1 шт.)</t>
  </si>
  <si>
    <t>ремонт и восстановление канализационной системы: разборка</t>
  </si>
  <si>
    <t>трубопровода д 50 мм, вырезка части трубы и устройство муфт</t>
  </si>
  <si>
    <t>компенсирующих (1 шт.)</t>
  </si>
  <si>
    <t>кв.90:</t>
  </si>
  <si>
    <t>ремонт поэтажного эл./щитка со сменой автоматов на ток 32 А (1 шт.),</t>
  </si>
  <si>
    <t>0-шины (1 шт.)</t>
  </si>
  <si>
    <t>навеска почтовых ящиков 6-ти секционных (6 шт.)</t>
  </si>
  <si>
    <t>кв.50,13:</t>
  </si>
  <si>
    <t>ремонт межпанельных швов подрядной организацией (78,8 п.м)</t>
  </si>
  <si>
    <t>ремонт межпанельных швов со вскрытием собственными силами</t>
  </si>
  <si>
    <t>(0,5 п.м)</t>
  </si>
  <si>
    <t>автоматов на ток 32 А (кв.34 - 1 шт.), на ток 16 А (кв.32 - 1 шт.)</t>
  </si>
  <si>
    <t>кв.34,32:</t>
  </si>
  <si>
    <t>Дв.тер-ия:</t>
  </si>
  <si>
    <t>замена автомтатов на ток 40 А (1 шт.)</t>
  </si>
  <si>
    <t>герметизация стыков стеновых панелей пеной монтажной (64 м)</t>
  </si>
  <si>
    <t>подвал по кв.1:</t>
  </si>
  <si>
    <t xml:space="preserve">сварочные работы по ремонту стояка с устройством врезки </t>
  </si>
  <si>
    <t>вентилей д 15 мм (1 шт.), устройство сгонов  с муфтой и к/гайкой</t>
  </si>
  <si>
    <t xml:space="preserve">устранение течи на розливе д 32 мм, на стояке д 20 мм с устройством </t>
  </si>
  <si>
    <t>врезки в систему (2 врезка)</t>
  </si>
  <si>
    <t>кв.4</t>
  </si>
  <si>
    <t>кв.15:</t>
  </si>
  <si>
    <t>7 подъезд:</t>
  </si>
  <si>
    <t>замена вентилей (спускников) д 15 мм (2 шт.), замена вентилей д 20 мм</t>
  </si>
  <si>
    <t>(2 шт.), устройство сгонов с муфтой и к/гайкой д 20, 25 мм (2 шт.)</t>
  </si>
  <si>
    <t>кв.68, 3:</t>
  </si>
  <si>
    <t>со сменой автоматов на ток 32 А (кв.68 - 1 шт.), 16 А (кв.3 - 1 шт.)</t>
  </si>
  <si>
    <t>сварочные работы на системе отопления со сменой на стояках</t>
  </si>
  <si>
    <t>спускников д 15 мм (2 шт.), кранов шаровых д 25 мм (3 шт.)</t>
  </si>
  <si>
    <t>сварочные работы на системе отопления со сменой:</t>
  </si>
  <si>
    <t>вентилей д 25 мм (2 шт.), резьбовых соединений д 25 мм (2 шт.),</t>
  </si>
  <si>
    <t>устройство сгонов с муфтой и к/гайкой д 25 мм (2 шт.)</t>
  </si>
  <si>
    <t>восстановление электроснабжения в вводном щите,</t>
  </si>
  <si>
    <t>отключение проводов, зачистка контактов, частичная</t>
  </si>
  <si>
    <t>замена эл/провода с креплением (3 п.м), устройство 0-шины (1 шт.)</t>
  </si>
  <si>
    <t>кв.27:</t>
  </si>
  <si>
    <t>ремонт и восстановление электроснабжения в поэтажном</t>
  </si>
  <si>
    <t>эл.щитка со сменой автоматов на ток 40 А (1 шт.)</t>
  </si>
  <si>
    <t>5,7,8 под-зд:</t>
  </si>
  <si>
    <t>ремонт и укрепление оконных и дверных коробок (9 шт.)</t>
  </si>
  <si>
    <t>кв.24,71:</t>
  </si>
  <si>
    <t>ремонт межпанельных швов подрядной организацией (20,9 п.м)</t>
  </si>
  <si>
    <t>кв.64:</t>
  </si>
  <si>
    <t>ремонтные работы по замене канализационной системы:</t>
  </si>
  <si>
    <t>прокладка трубопровода д 50 мм (1,5 п.м), врезка тройников</t>
  </si>
  <si>
    <t>д 50*50 мм (1 шт.), установка уголков, переходов ПП (2 шт.)</t>
  </si>
  <si>
    <t>прокладка трубопровода д 50 мм (1 п.м), врезка тройников</t>
  </si>
  <si>
    <t>д 50*50 мм (1 шт.), изоляция стыков труб манжетами (1 стык)</t>
  </si>
  <si>
    <t>сварочные работы на стояках: замена кранов шаровых д 25 мм</t>
  </si>
  <si>
    <t>(2 шт.), устройство сгонов с муфтой и к/гайкой д 25 мм(2 шт.)</t>
  </si>
  <si>
    <t>ремонт и восстановление электроснабжения в вводном щите</t>
  </si>
  <si>
    <t>со сменой автомата на ток 100 А на стояк электроснабжения</t>
  </si>
  <si>
    <t>(1 шт.)</t>
  </si>
  <si>
    <t>подвал по кв.13:</t>
  </si>
  <si>
    <t>ремонтные работы по замене стояка водоснабжения д 20 мм (2 м)</t>
  </si>
  <si>
    <t>26,5 чел./час.</t>
  </si>
  <si>
    <t>ремонт, крепление, выправка перил со сваркой (1,5 п.м)</t>
  </si>
  <si>
    <t>кв.67:</t>
  </si>
  <si>
    <t>сварочные работы по замене входных вентилей д 15 мм (1 шт.),</t>
  </si>
  <si>
    <t>устройство муфт (1 шт.)</t>
  </si>
  <si>
    <t>л/марши:</t>
  </si>
  <si>
    <t>1.2.2. Лифтовое оборудование</t>
  </si>
  <si>
    <t>1.1.1. ГВС</t>
  </si>
  <si>
    <t>1.2. ПОДГОТОВКА ТЕПЛОУЗЛА К ЗИМЕ (1 т/у, 1 бойлер)</t>
  </si>
  <si>
    <t>1.1.3. Электроснабжение</t>
  </si>
  <si>
    <t>косметический ремонт входных групп по договору с подрядной орг-ей</t>
  </si>
  <si>
    <t>1.1.1. Электроснабжение</t>
  </si>
  <si>
    <t>кв.154, 238:</t>
  </si>
  <si>
    <t>замена входных вентилей д 15 мм со сваркой (2 шт.)</t>
  </si>
  <si>
    <t>сварочные работы по восстановлению системы водоснабжения:</t>
  </si>
  <si>
    <t>кв.154,238:</t>
  </si>
  <si>
    <t>кв.215,42:</t>
  </si>
  <si>
    <t>сварочные работы по устранению течи батарей (кв.215 - 1 радиатор),</t>
  </si>
  <si>
    <t>смена спускных кранов (1 шт.), пробок (1 шт.) в кв.42</t>
  </si>
  <si>
    <t>1.2.3. Отопление:</t>
  </si>
  <si>
    <t>1.1.1. Полы:</t>
  </si>
  <si>
    <t>1.3. ПОДГОТОВКА ТЕПЛОУЗЛА К ЗИМЕ (1 т/у):</t>
  </si>
  <si>
    <t>1.2. ПОДГОТОВКА ТЕПЛОУЗЛА К ЗИМЕ (1 т/у, 1 бойлер):</t>
  </si>
  <si>
    <t>0,77 тн</t>
  </si>
  <si>
    <t>2.5. Обрезка поросли</t>
  </si>
  <si>
    <t xml:space="preserve">2.7. Аварийно-техническое обслуживание </t>
  </si>
  <si>
    <t>1.1.2. Проемы</t>
  </si>
  <si>
    <t>2,5 тн</t>
  </si>
  <si>
    <t>2.9. Очистка кровли от наледи снега по периметру, кв.88,89,90,73</t>
  </si>
  <si>
    <t>1.2.5. Лифт</t>
  </si>
  <si>
    <t>1.1.1. Канализация</t>
  </si>
  <si>
    <t>вентшахта:</t>
  </si>
  <si>
    <t>1.2.1. Отопление</t>
  </si>
  <si>
    <t>1.1.5. Водоотлив:</t>
  </si>
  <si>
    <t>1.1.6. Проемы:</t>
  </si>
  <si>
    <t>1.2. ПОДГОТОВКА ТЕПЛОУЗЛА К ЗИМЕ (2 т/у):</t>
  </si>
  <si>
    <t>2.1.1. Канализация</t>
  </si>
  <si>
    <t>2.11. Дератизация подвала от крыс, мышей</t>
  </si>
  <si>
    <t>2.8. Вывоз мусора: машина, трактор + утилизация</t>
  </si>
  <si>
    <t>2.9. Промывка и прочистка батарей газосваркой, вне отопительного сезона</t>
  </si>
  <si>
    <t>2.10. Покос газонов</t>
  </si>
  <si>
    <t>0,4 тн</t>
  </si>
  <si>
    <t>2.9. Дезинсекция, дератизация подвалов, контейнерных площадок</t>
  </si>
  <si>
    <t>0,9 тн</t>
  </si>
  <si>
    <t>1.2.1. Электроснабжение:</t>
  </si>
  <si>
    <t>1.2.2. Отопление:</t>
  </si>
  <si>
    <t>1.2.3. ХВС:</t>
  </si>
  <si>
    <t>0,61 тн</t>
  </si>
  <si>
    <t>2.8. Дезинсекция подвала (муравьи) ООО "ВЭЛГА"</t>
  </si>
  <si>
    <t>2.10. Промывка и прочистка системы отопления, батарей с применением сварки (вне отопительного периода)</t>
  </si>
  <si>
    <t>2.6. Уборка придомовой тер-ии трактором</t>
  </si>
  <si>
    <t xml:space="preserve">2.8. Дератизация подвала (мыши, крысы) </t>
  </si>
  <si>
    <t>1,01 тн</t>
  </si>
  <si>
    <t>19 шт.</t>
  </si>
  <si>
    <t>24 шт.</t>
  </si>
  <si>
    <t>2.8. Очистка от снега и льда крыши собственными силами с использованием услуг автовышки</t>
  </si>
  <si>
    <t>60 шт.</t>
  </si>
  <si>
    <t>42 шт.</t>
  </si>
  <si>
    <t>62 шт.</t>
  </si>
  <si>
    <t>132 шт.</t>
  </si>
  <si>
    <t>2 шт.</t>
  </si>
  <si>
    <t>3,84 тн</t>
  </si>
  <si>
    <t>40 шт.</t>
  </si>
  <si>
    <t>1,3 тн</t>
  </si>
  <si>
    <t>38 шт.</t>
  </si>
  <si>
    <t>16 шт.</t>
  </si>
  <si>
    <t>2.2. Техническое содержание и обслуживание лифтового оборудования;</t>
  </si>
  <si>
    <t>2.3. Техническое обслуживание стационарных электроплит (эксплуатация внутриквартирных групповых линий питания электроплит, включая аппараты защиты и штепсельные соединения для подключения электроплит).</t>
  </si>
  <si>
    <t>0,42 тн</t>
  </si>
  <si>
    <t>21 шт.</t>
  </si>
  <si>
    <t>6 шт.</t>
  </si>
  <si>
    <t>0,6 тн</t>
  </si>
  <si>
    <t>2.8. Промывка и прочистка батарей газосваркой</t>
  </si>
  <si>
    <t>27 шт.</t>
  </si>
  <si>
    <t>22 шт.</t>
  </si>
  <si>
    <t>2.2. Техническое содержание и обслуживание лифтового оборудования.</t>
  </si>
  <si>
    <t>0,75 тн</t>
  </si>
  <si>
    <t>88 шт.</t>
  </si>
  <si>
    <t>2.8. Очистка кровли от наледи и снега по периметру</t>
  </si>
  <si>
    <t>1,34 тн</t>
  </si>
  <si>
    <t>45 шт.</t>
  </si>
  <si>
    <t>2.8. Отвод ливневых (дренажных) вод</t>
  </si>
  <si>
    <t>2.11. Прочистка и промывка батарей с применением газосварки, вне отопительного периода</t>
  </si>
  <si>
    <t>1,69 тн</t>
  </si>
  <si>
    <t>2.4. Уборка придомовой территории</t>
  </si>
  <si>
    <t>2,64 тн</t>
  </si>
  <si>
    <t>2,81 тн</t>
  </si>
  <si>
    <t>14 шт.</t>
  </si>
  <si>
    <t>2.8. Промывка и прочистка отопительных приборов сваркой</t>
  </si>
  <si>
    <t>2.9. Очистка кровли от наледи и снега по периметру собственными силами</t>
  </si>
  <si>
    <t>5 шт.</t>
  </si>
  <si>
    <t>2,85 тн</t>
  </si>
  <si>
    <t>52 шт.</t>
  </si>
  <si>
    <t>9,51 тн</t>
  </si>
  <si>
    <t>2,27 тн</t>
  </si>
  <si>
    <t xml:space="preserve">2.9. Очистка кровли от снега и наледи </t>
  </si>
  <si>
    <t>15 шт.</t>
  </si>
  <si>
    <t>2.9. Прочистка и промывка системы отопления, батарей с применением газосварки (вне отопительного сезона)</t>
  </si>
  <si>
    <t>13 шт.</t>
  </si>
  <si>
    <t>23шт.</t>
  </si>
  <si>
    <t>2.8. Очистка кровли от наледи и снега собственными силами с использованием услуг автовышки</t>
  </si>
  <si>
    <t>2.10. Прочистка вентиляционных каналов</t>
  </si>
  <si>
    <t>2.7. Дезинсекция подвала от блох</t>
  </si>
  <si>
    <t>31 шт.</t>
  </si>
  <si>
    <t>1,15 тн</t>
  </si>
  <si>
    <t>29 шт.</t>
  </si>
  <si>
    <t>0,84 тн</t>
  </si>
  <si>
    <t xml:space="preserve">2.9. Дезисекция подвала от блох </t>
  </si>
  <si>
    <t>11 шт.</t>
  </si>
  <si>
    <t>2.2. Техническое содержание и обслуживание лифтового оборудования ;</t>
  </si>
  <si>
    <t>1,42 тн</t>
  </si>
  <si>
    <t>2.8. Уборка лестничной клетки</t>
  </si>
  <si>
    <t>2.9 Дезисекция подвала от блох</t>
  </si>
  <si>
    <t>78 шт.</t>
  </si>
  <si>
    <t xml:space="preserve">2.2. Техническое содержание и обслуживание лифтового оборудования </t>
  </si>
  <si>
    <t>0,82 тн</t>
  </si>
  <si>
    <t>63 шт.</t>
  </si>
  <si>
    <t>2.3. Техническое обслуживание стационарных электроплит (эксплуатация внутриквартирных крупповых линий питания электроплит, включая аппараты защиты и штепсельные соединения для подключения электроплит).</t>
  </si>
  <si>
    <t>2,2 тн</t>
  </si>
  <si>
    <t>2.8. Обрезка поросли, сухостоя</t>
  </si>
  <si>
    <t>2.11. Дезинсекция, дератизация</t>
  </si>
  <si>
    <t>1,26 тн</t>
  </si>
  <si>
    <t>10 шт.</t>
  </si>
  <si>
    <t>0,94 тн</t>
  </si>
  <si>
    <t>17 шт.</t>
  </si>
  <si>
    <t>2,12 тн</t>
  </si>
  <si>
    <t>83 шт.</t>
  </si>
  <si>
    <t>2,15 тн</t>
  </si>
  <si>
    <t>2.7. Дезинсекция, дератизация подвалов, контейнерных площадок</t>
  </si>
  <si>
    <t>82 шт.</t>
  </si>
  <si>
    <t xml:space="preserve">2.3. Уборка придомовой территории </t>
  </si>
  <si>
    <t>0,16 тн</t>
  </si>
  <si>
    <t>4 шт.</t>
  </si>
  <si>
    <t>2.5. Очистка кровли от наледи и снега по периметру</t>
  </si>
  <si>
    <t>28 шт.</t>
  </si>
  <si>
    <t>2.9. Промывка и прочистка батарей газосваркой</t>
  </si>
  <si>
    <t>3,41 тн</t>
  </si>
  <si>
    <t>30 шт.</t>
  </si>
  <si>
    <t>0,68 тн</t>
  </si>
  <si>
    <t>2.6. Обрезка поросли бензопилой, секатором</t>
  </si>
  <si>
    <t>56 шт.</t>
  </si>
  <si>
    <t>9 шт.</t>
  </si>
  <si>
    <t>2.2 Техническое содержание и обслуживание лифтового оборудования .</t>
  </si>
  <si>
    <t>2.7. Благоустройство, обрезка поросли, кустарников</t>
  </si>
  <si>
    <t>2.9. Установка новогодней елки</t>
  </si>
  <si>
    <t>1,23 тн</t>
  </si>
  <si>
    <t>79 шт.</t>
  </si>
  <si>
    <t>1,39 тн</t>
  </si>
  <si>
    <t>20 шт.</t>
  </si>
  <si>
    <t>66 шт.</t>
  </si>
  <si>
    <t>2.8. Обрезка поросли, распил, складирование упавшего дерева</t>
  </si>
  <si>
    <t>2,62 тн</t>
  </si>
  <si>
    <t>8 шт.</t>
  </si>
  <si>
    <t>2.5. Очистка кровли от наледи и снега собственными силами с использованием услуг автовышки</t>
  </si>
  <si>
    <t>2.6. Очистка кровли от наледи и снега собственными силами  по периметру</t>
  </si>
  <si>
    <t>2.6. Уборка придомовой территории трактором</t>
  </si>
  <si>
    <t>0,99 тн</t>
  </si>
  <si>
    <t>4,5 тн</t>
  </si>
  <si>
    <t>2.8. Очистка кровли от наледи и снега по периметру, кв.35,71</t>
  </si>
  <si>
    <t>6,35 тн</t>
  </si>
  <si>
    <t>72 чел./час.</t>
  </si>
  <si>
    <t>Комиссия по банкам за прием платежей "ТГБ"</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</si>
  <si>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ксероксов, обслуживание системных блоков, обучение персонала,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</si>
  <si>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ксероксов, обслуживание системных блоков, обучение персонала, консультационные услуги,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</si>
  <si>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принтера, ксероксов, обслуживание системных блоков, обучение персонала, консультационные услуги,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</si>
  <si>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ксеросков, обслуживание системных блоков, обучение персонала, консультационные услуги,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</si>
  <si>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кероксов, обслуживание системных блоков, обучение персонала, консультационные услуги,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</si>
  <si>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ксероксов, обслуживание системных блоков, обучение персонала, консультационные улуги, транспортные расходы и т.п.:</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</si>
  <si>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принтеров, ксероксов, обслуживание системных блоков, обучение персонала, конслуьтационные услуги, транспортные расходы и т.п.:</t>
  </si>
  <si>
    <t>Комиссия по банкам за прием платежей  "ТГБ"</t>
  </si>
  <si>
    <t>0,62 тн</t>
  </si>
  <si>
    <t>Канцтовары, услуги связи, свет, аренда помещения, амортизация ОС, интернет и поддержка интернет страниц, сопровождение комплекса программ, обновление индексов программ, ремонт и профилактика ксероксов, принтеров, обслуживание системных блоков, обучение персонала, консультационные услуги, транспортные расходы и т.п.:</t>
  </si>
  <si>
    <t>0,91 тн</t>
  </si>
  <si>
    <t>1,5 тн</t>
  </si>
  <si>
    <t>1,47 тн</t>
  </si>
  <si>
    <t>Задолженность населения по жилищным и коммунальным услугам на 31.01.17 г.:</t>
  </si>
  <si>
    <t>Задолженность населения по ЖКУ на 31.01.17 г.:</t>
  </si>
  <si>
    <t>0,88 тн</t>
  </si>
  <si>
    <t>0,54 тн</t>
  </si>
  <si>
    <t>2,96 тн</t>
  </si>
  <si>
    <t>2,01 тн</t>
  </si>
  <si>
    <t>2.10. Очистка кровли от снега и льда подрядной орг-й</t>
  </si>
  <si>
    <t>134 м2</t>
  </si>
  <si>
    <t>0,97 тн</t>
  </si>
  <si>
    <t>2,99  тн</t>
  </si>
  <si>
    <t>5,11 тн</t>
  </si>
  <si>
    <t>Замена вентилей (спускников) д 15 мм (1 шт.).</t>
  </si>
  <si>
    <t>Задолженность населения по жилищным и коммунальным услугам на 31.0.17 г.:</t>
  </si>
  <si>
    <t>(согласно договора с ООО инженерный центр "Лифт")</t>
  </si>
  <si>
    <t>1,83 тн</t>
  </si>
  <si>
    <t>наб.Аф.Никитина, д.152/2</t>
  </si>
  <si>
    <t>0,27 тн</t>
  </si>
  <si>
    <t>12,88 тн</t>
  </si>
  <si>
    <t xml:space="preserve">2.7. Очистка кровли от снега и льда </t>
  </si>
  <si>
    <t>и контргайкой (1 шт.)</t>
  </si>
  <si>
    <t xml:space="preserve">пер.Никитина, д.10 </t>
  </si>
  <si>
    <t>Предъявлено населению по жилищным и коммунальным услугам за период с 01.06.16 по 31.12.16 гг.:</t>
  </si>
  <si>
    <t>Из них предъявлено населению по строке содержание и ремонт общего имущества в многоквартирном доме за период с 01.06.16 по 31.12.16 гг.:</t>
  </si>
  <si>
    <t>Из них предъявлено населению по строке содержание и ремонт общего имущества в многоквартирном доме за период с 01.10.16 по 31.12.16 гг.:</t>
  </si>
  <si>
    <t>Предъявлено населению по жилищным и коммунальным услугам за период с 01.10.16 по 31.12.16 гг.:</t>
  </si>
</sst>
</file>

<file path=xl/styles.xml><?xml version="1.0" encoding="utf-8"?>
<styleSheet xmlns="http://schemas.openxmlformats.org/spreadsheetml/2006/main">
  <numFmts count="1">
    <numFmt numFmtId="164" formatCode="0.0"/>
  </numFmts>
  <fonts count="15">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sz val="10"/>
      <name val="Arial Cyr"/>
      <charset val="204"/>
    </font>
    <font>
      <b/>
      <u/>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color theme="1"/>
      <name val="Calibri"/>
      <family val="2"/>
      <charset val="204"/>
      <scheme val="minor"/>
    </font>
    <font>
      <b/>
      <u/>
      <sz val="10"/>
      <color theme="1"/>
      <name val="Calibri"/>
      <family val="2"/>
      <charset val="204"/>
      <scheme val="minor"/>
    </font>
    <font>
      <i/>
      <sz val="10"/>
      <color theme="1"/>
      <name val="Calibri"/>
      <family val="2"/>
      <charset val="204"/>
      <scheme val="minor"/>
    </font>
    <font>
      <b/>
      <sz val="10"/>
      <color theme="1"/>
      <name val="Calibri"/>
      <family val="2"/>
      <charset val="204"/>
    </font>
    <font>
      <sz val="12"/>
      <color theme="1"/>
      <name val="Calibri"/>
      <family val="2"/>
      <charset val="204"/>
      <scheme val="minor"/>
    </font>
    <font>
      <b/>
      <i/>
      <sz val="12"/>
      <color theme="1"/>
      <name val="Calibri"/>
      <family val="2"/>
      <charset val="204"/>
      <scheme val="minor"/>
    </font>
    <font>
      <b/>
      <sz val="9"/>
      <color theme="1"/>
      <name val="Calibri"/>
      <family val="2"/>
      <charset val="204"/>
      <scheme val="minor"/>
    </font>
    <font>
      <sz val="8"/>
      <color theme="1"/>
      <name val="Calibri"/>
      <family val="2"/>
      <charset val="204"/>
      <scheme val="minor"/>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cellStyleXfs>
  <cellXfs count="689">
    <xf numFmtId="0" fontId="0" fillId="0" borderId="0" xfId="0"/>
    <xf numFmtId="0" fontId="0" fillId="0" borderId="0" xfId="0" applyBorder="1"/>
    <xf numFmtId="2" fontId="0" fillId="0" borderId="0" xfId="0" applyNumberFormat="1"/>
    <xf numFmtId="0" fontId="2" fillId="0" borderId="0" xfId="0" applyFont="1"/>
    <xf numFmtId="0" fontId="0" fillId="0" borderId="0" xfId="0" applyFont="1"/>
    <xf numFmtId="0" fontId="1" fillId="0" borderId="0" xfId="0" applyFont="1"/>
    <xf numFmtId="0" fontId="0" fillId="0" borderId="0" xfId="0" applyFill="1" applyBorder="1"/>
    <xf numFmtId="2" fontId="0" fillId="0" borderId="0" xfId="0" applyNumberFormat="1" applyBorder="1"/>
    <xf numFmtId="0" fontId="1" fillId="0" borderId="0" xfId="0" applyFont="1" applyBorder="1"/>
    <xf numFmtId="0" fontId="4" fillId="0" borderId="0" xfId="0" applyFont="1" applyAlignment="1">
      <alignment horizontal="center"/>
    </xf>
    <xf numFmtId="0" fontId="0" fillId="0" borderId="0" xfId="0" applyFill="1"/>
    <xf numFmtId="0" fontId="1" fillId="0" borderId="0" xfId="0" applyFont="1" applyFill="1"/>
    <xf numFmtId="2" fontId="1" fillId="0" borderId="0" xfId="0" applyNumberFormat="1" applyFont="1"/>
    <xf numFmtId="0" fontId="5" fillId="0" borderId="0" xfId="0" applyFont="1"/>
    <xf numFmtId="2" fontId="1" fillId="0" borderId="0" xfId="0" applyNumberFormat="1" applyFont="1" applyBorder="1"/>
    <xf numFmtId="0" fontId="1" fillId="0" borderId="0" xfId="0" applyFont="1" applyFill="1" applyBorder="1"/>
    <xf numFmtId="0" fontId="5" fillId="0" borderId="0" xfId="0" applyFont="1" applyBorder="1"/>
    <xf numFmtId="2" fontId="5" fillId="0" borderId="0" xfId="0" applyNumberFormat="1" applyFont="1" applyBorder="1"/>
    <xf numFmtId="0" fontId="1" fillId="0" borderId="0" xfId="0" applyFon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0" fillId="0" borderId="13" xfId="0" applyBorder="1"/>
    <xf numFmtId="0" fontId="7" fillId="0" borderId="7" xfId="0" applyFont="1" applyBorder="1" applyAlignment="1">
      <alignment horizontal="center"/>
    </xf>
    <xf numFmtId="0" fontId="7" fillId="0" borderId="7" xfId="0" applyFont="1" applyBorder="1"/>
    <xf numFmtId="0" fontId="7" fillId="0" borderId="3" xfId="0" applyFont="1" applyBorder="1" applyAlignment="1">
      <alignment horizontal="center"/>
    </xf>
    <xf numFmtId="0" fontId="7" fillId="0" borderId="13" xfId="0" applyFont="1" applyBorder="1" applyAlignment="1">
      <alignment horizontal="center"/>
    </xf>
    <xf numFmtId="0" fontId="7" fillId="0" borderId="2" xfId="0" applyFont="1" applyBorder="1"/>
    <xf numFmtId="0" fontId="0" fillId="0" borderId="0" xfId="0" applyBorder="1" applyAlignment="1">
      <alignment horizontal="center" vertical="center"/>
    </xf>
    <xf numFmtId="0" fontId="7" fillId="0" borderId="0" xfId="0" applyFont="1" applyFill="1"/>
    <xf numFmtId="0" fontId="7" fillId="0" borderId="0" xfId="0" applyFont="1"/>
    <xf numFmtId="0" fontId="6" fillId="0" borderId="0" xfId="0" applyFont="1" applyAlignment="1">
      <alignment vertical="center" wrapText="1"/>
    </xf>
    <xf numFmtId="0" fontId="7" fillId="0" borderId="3" xfId="0" applyFont="1" applyBorder="1"/>
    <xf numFmtId="0" fontId="6" fillId="0" borderId="7" xfId="0" applyFont="1" applyBorder="1"/>
    <xf numFmtId="2" fontId="6" fillId="0" borderId="7" xfId="0" applyNumberFormat="1" applyFont="1" applyBorder="1"/>
    <xf numFmtId="0" fontId="6" fillId="0" borderId="0" xfId="0" applyFont="1"/>
    <xf numFmtId="0" fontId="6" fillId="0" borderId="0" xfId="0" applyFont="1" applyAlignment="1">
      <alignment horizontal="right"/>
    </xf>
    <xf numFmtId="0" fontId="6" fillId="0" borderId="0" xfId="0" applyFont="1" applyFill="1"/>
    <xf numFmtId="2" fontId="6" fillId="0" borderId="0" xfId="0" applyNumberFormat="1" applyFont="1" applyBorder="1"/>
    <xf numFmtId="0" fontId="7" fillId="0" borderId="0" xfId="0" applyFont="1" applyBorder="1" applyAlignment="1">
      <alignment horizontal="left"/>
    </xf>
    <xf numFmtId="0" fontId="7" fillId="0" borderId="0" xfId="0" applyFont="1" applyBorder="1"/>
    <xf numFmtId="0" fontId="7" fillId="0" borderId="0" xfId="0" applyFont="1" applyFill="1" applyBorder="1"/>
    <xf numFmtId="0" fontId="6" fillId="0" borderId="0" xfId="0" applyFont="1" applyBorder="1"/>
    <xf numFmtId="0" fontId="6" fillId="0" borderId="0" xfId="0" applyFont="1" applyFill="1" applyBorder="1"/>
    <xf numFmtId="0" fontId="6" fillId="0" borderId="3" xfId="0" applyFont="1" applyBorder="1"/>
    <xf numFmtId="2" fontId="6" fillId="0" borderId="3" xfId="0" applyNumberFormat="1" applyFont="1" applyBorder="1"/>
    <xf numFmtId="0" fontId="7" fillId="0" borderId="14" xfId="0" applyFont="1" applyBorder="1"/>
    <xf numFmtId="0" fontId="7" fillId="0" borderId="15" xfId="0" applyFont="1" applyBorder="1"/>
    <xf numFmtId="0" fontId="7" fillId="0" borderId="4" xfId="0" applyFont="1" applyBorder="1"/>
    <xf numFmtId="0" fontId="7" fillId="0" borderId="6" xfId="0" applyFont="1" applyBorder="1"/>
    <xf numFmtId="0" fontId="6" fillId="0" borderId="14" xfId="0" applyFont="1" applyBorder="1"/>
    <xf numFmtId="0" fontId="6" fillId="0" borderId="9" xfId="0" applyFont="1" applyBorder="1"/>
    <xf numFmtId="0" fontId="6" fillId="0" borderId="6" xfId="0" applyFont="1" applyBorder="1"/>
    <xf numFmtId="0" fontId="7" fillId="0" borderId="13" xfId="0" applyFont="1" applyBorder="1"/>
    <xf numFmtId="0" fontId="7" fillId="0" borderId="6" xfId="0" applyFont="1" applyBorder="1" applyAlignment="1">
      <alignment horizontal="left"/>
    </xf>
    <xf numFmtId="0" fontId="7" fillId="0" borderId="4" xfId="0" applyFont="1" applyFill="1" applyBorder="1" applyAlignment="1"/>
    <xf numFmtId="0" fontId="7" fillId="0" borderId="6" xfId="0" applyFont="1" applyFill="1" applyBorder="1" applyAlignment="1"/>
    <xf numFmtId="0" fontId="6" fillId="0" borderId="14" xfId="0" applyFont="1" applyBorder="1" applyAlignment="1">
      <alignment horizontal="center"/>
    </xf>
    <xf numFmtId="0" fontId="6" fillId="0" borderId="10" xfId="0" applyFont="1" applyBorder="1"/>
    <xf numFmtId="0" fontId="6" fillId="0" borderId="15" xfId="0" applyFont="1" applyBorder="1"/>
    <xf numFmtId="0" fontId="7" fillId="0" borderId="5" xfId="0" applyFont="1" applyFill="1" applyBorder="1" applyAlignment="1"/>
    <xf numFmtId="0" fontId="6" fillId="0" borderId="7" xfId="0" applyFont="1" applyBorder="1" applyAlignment="1">
      <alignment horizontal="center"/>
    </xf>
    <xf numFmtId="2" fontId="7" fillId="0" borderId="0" xfId="0" applyNumberFormat="1" applyFont="1"/>
    <xf numFmtId="0" fontId="6" fillId="0" borderId="4" xfId="0" applyFont="1" applyBorder="1" applyAlignment="1">
      <alignment horizontal="left"/>
    </xf>
    <xf numFmtId="0" fontId="6" fillId="0" borderId="2" xfId="0" applyFont="1" applyBorder="1"/>
    <xf numFmtId="0" fontId="6" fillId="0" borderId="13" xfId="0" applyFont="1" applyBorder="1"/>
    <xf numFmtId="0" fontId="6" fillId="0" borderId="0" xfId="0" applyFont="1" applyBorder="1" applyAlignment="1">
      <alignment horizontal="center"/>
    </xf>
    <xf numFmtId="2" fontId="6" fillId="0" borderId="0" xfId="0" applyNumberFormat="1" applyFont="1" applyAlignment="1">
      <alignment vertical="center" wrapText="1"/>
    </xf>
    <xf numFmtId="0" fontId="6" fillId="0" borderId="0" xfId="0" applyFont="1" applyFill="1" applyAlignment="1">
      <alignment vertical="center" wrapText="1"/>
    </xf>
    <xf numFmtId="0" fontId="6" fillId="0" borderId="7" xfId="0" applyFont="1" applyFill="1" applyBorder="1" applyAlignment="1">
      <alignment horizontal="center"/>
    </xf>
    <xf numFmtId="0" fontId="6" fillId="0" borderId="15" xfId="0" applyFont="1" applyFill="1" applyBorder="1" applyAlignment="1">
      <alignment horizontal="left"/>
    </xf>
    <xf numFmtId="0" fontId="6" fillId="0" borderId="4" xfId="0" applyFont="1" applyBorder="1"/>
    <xf numFmtId="0" fontId="6" fillId="0" borderId="0" xfId="0" applyFont="1" applyBorder="1" applyAlignment="1">
      <alignment horizontal="center" vertical="center"/>
    </xf>
    <xf numFmtId="2" fontId="6" fillId="0" borderId="16" xfId="0" applyNumberFormat="1" applyFont="1" applyBorder="1"/>
    <xf numFmtId="0" fontId="6" fillId="0" borderId="17" xfId="0" applyFont="1" applyBorder="1" applyAlignment="1">
      <alignment horizontal="center"/>
    </xf>
    <xf numFmtId="0" fontId="7" fillId="0" borderId="24" xfId="0" applyFont="1" applyBorder="1" applyAlignment="1">
      <alignment horizontal="center"/>
    </xf>
    <xf numFmtId="0" fontId="7" fillId="0" borderId="26" xfId="0" applyFont="1" applyBorder="1" applyAlignment="1">
      <alignment horizontal="center"/>
    </xf>
    <xf numFmtId="2" fontId="7" fillId="0" borderId="23" xfId="0" applyNumberFormat="1" applyFont="1" applyBorder="1"/>
    <xf numFmtId="0" fontId="7" fillId="0" borderId="27" xfId="0" applyFont="1" applyBorder="1" applyAlignment="1">
      <alignment horizontal="center"/>
    </xf>
    <xf numFmtId="2" fontId="7" fillId="0" borderId="28" xfId="0" applyNumberFormat="1" applyFont="1" applyBorder="1"/>
    <xf numFmtId="0" fontId="7" fillId="0" borderId="29" xfId="0" applyFont="1" applyBorder="1" applyAlignment="1">
      <alignment horizontal="center"/>
    </xf>
    <xf numFmtId="2" fontId="7" fillId="0" borderId="30" xfId="0" applyNumberFormat="1" applyFont="1" applyBorder="1"/>
    <xf numFmtId="0" fontId="6" fillId="0" borderId="17" xfId="0" applyFont="1" applyBorder="1"/>
    <xf numFmtId="0" fontId="6" fillId="0" borderId="31" xfId="0" applyFont="1" applyBorder="1"/>
    <xf numFmtId="0" fontId="6" fillId="0" borderId="19" xfId="0" applyFont="1" applyBorder="1"/>
    <xf numFmtId="0" fontId="8" fillId="0" borderId="32" xfId="0" applyFont="1" applyBorder="1"/>
    <xf numFmtId="0" fontId="7" fillId="0" borderId="30" xfId="0" applyFont="1" applyBorder="1"/>
    <xf numFmtId="0" fontId="6" fillId="0" borderId="32" xfId="0" applyFont="1" applyBorder="1"/>
    <xf numFmtId="0" fontId="7" fillId="0" borderId="32" xfId="0" applyFont="1" applyBorder="1"/>
    <xf numFmtId="0" fontId="6" fillId="0" borderId="36" xfId="0" applyFont="1" applyBorder="1"/>
    <xf numFmtId="0" fontId="6" fillId="0" borderId="37" xfId="0" applyFont="1" applyBorder="1"/>
    <xf numFmtId="0" fontId="6" fillId="0" borderId="16" xfId="0" applyFont="1" applyBorder="1"/>
    <xf numFmtId="0" fontId="6" fillId="0" borderId="18" xfId="0" applyFont="1" applyBorder="1"/>
    <xf numFmtId="0" fontId="6" fillId="0" borderId="38" xfId="0" applyFont="1" applyBorder="1"/>
    <xf numFmtId="0" fontId="7" fillId="0" borderId="39" xfId="0" applyFont="1" applyBorder="1"/>
    <xf numFmtId="0" fontId="7" fillId="0" borderId="32" xfId="0" applyFont="1" applyFill="1" applyBorder="1"/>
    <xf numFmtId="0" fontId="6" fillId="0" borderId="20" xfId="0" applyFont="1" applyBorder="1"/>
    <xf numFmtId="0" fontId="7" fillId="0" borderId="40" xfId="0" applyFont="1" applyBorder="1"/>
    <xf numFmtId="0" fontId="7" fillId="0" borderId="24" xfId="0" applyFont="1" applyFill="1" applyBorder="1" applyAlignment="1"/>
    <xf numFmtId="0" fontId="7" fillId="0" borderId="20" xfId="0" applyFont="1" applyFill="1" applyBorder="1" applyAlignment="1"/>
    <xf numFmtId="0" fontId="6" fillId="0" borderId="26" xfId="0" applyFont="1" applyBorder="1"/>
    <xf numFmtId="0" fontId="6" fillId="0" borderId="41" xfId="0" applyFont="1" applyBorder="1"/>
    <xf numFmtId="0" fontId="6" fillId="0" borderId="22" xfId="0" applyFont="1" applyBorder="1"/>
    <xf numFmtId="0" fontId="6" fillId="0" borderId="24" xfId="0" applyFont="1" applyBorder="1" applyAlignment="1">
      <alignment horizontal="left"/>
    </xf>
    <xf numFmtId="0" fontId="6" fillId="0" borderId="24" xfId="0" applyFont="1" applyBorder="1"/>
    <xf numFmtId="0" fontId="0" fillId="0" borderId="28" xfId="0" applyBorder="1"/>
    <xf numFmtId="0" fontId="7" fillId="0" borderId="21" xfId="0" applyFont="1" applyBorder="1"/>
    <xf numFmtId="0" fontId="7" fillId="0" borderId="44" xfId="0" applyFont="1" applyBorder="1"/>
    <xf numFmtId="2" fontId="6" fillId="0" borderId="13" xfId="0" applyNumberFormat="1" applyFont="1" applyBorder="1"/>
    <xf numFmtId="0" fontId="7" fillId="0" borderId="37" xfId="0" applyFont="1" applyBorder="1"/>
    <xf numFmtId="0" fontId="7" fillId="0" borderId="31" xfId="0" applyFont="1" applyBorder="1"/>
    <xf numFmtId="0" fontId="7" fillId="0" borderId="38" xfId="0" applyFont="1" applyBorder="1"/>
    <xf numFmtId="0" fontId="7" fillId="0" borderId="32" xfId="0" applyFont="1" applyBorder="1" applyAlignment="1">
      <alignment horizontal="left"/>
    </xf>
    <xf numFmtId="2" fontId="7" fillId="0" borderId="39" xfId="0" applyNumberFormat="1" applyFont="1" applyBorder="1"/>
    <xf numFmtId="0" fontId="6" fillId="0" borderId="43" xfId="0" applyFont="1" applyBorder="1" applyAlignment="1">
      <alignment horizontal="center"/>
    </xf>
    <xf numFmtId="0" fontId="6" fillId="0" borderId="36" xfId="0" applyFont="1" applyBorder="1" applyAlignment="1">
      <alignment horizontal="center"/>
    </xf>
    <xf numFmtId="2" fontId="6" fillId="0" borderId="46" xfId="0" applyNumberFormat="1" applyFont="1" applyBorder="1"/>
    <xf numFmtId="2" fontId="6" fillId="0" borderId="39" xfId="0" applyNumberFormat="1" applyFont="1" applyBorder="1"/>
    <xf numFmtId="0" fontId="11" fillId="0" borderId="37" xfId="0" applyFont="1" applyBorder="1"/>
    <xf numFmtId="2" fontId="6" fillId="0" borderId="39" xfId="0" applyNumberFormat="1" applyFont="1" applyFill="1" applyBorder="1"/>
    <xf numFmtId="2" fontId="6" fillId="0" borderId="42" xfId="0" applyNumberFormat="1" applyFont="1" applyFill="1" applyBorder="1"/>
    <xf numFmtId="0" fontId="6" fillId="0" borderId="23" xfId="0" applyFont="1" applyFill="1" applyBorder="1"/>
    <xf numFmtId="2" fontId="6" fillId="0" borderId="23" xfId="0" applyNumberFormat="1" applyFont="1" applyFill="1" applyBorder="1"/>
    <xf numFmtId="0" fontId="7" fillId="0" borderId="50" xfId="0" applyFont="1" applyBorder="1"/>
    <xf numFmtId="0" fontId="7" fillId="0" borderId="47" xfId="0" applyFont="1" applyBorder="1"/>
    <xf numFmtId="0" fontId="7" fillId="0" borderId="48" xfId="0" applyFont="1" applyBorder="1"/>
    <xf numFmtId="0" fontId="7" fillId="0" borderId="20" xfId="0" applyFont="1" applyBorder="1" applyAlignment="1">
      <alignment horizontal="left"/>
    </xf>
    <xf numFmtId="2" fontId="7" fillId="0" borderId="42" xfId="0" applyNumberFormat="1" applyFont="1" applyBorder="1"/>
    <xf numFmtId="0" fontId="9" fillId="0" borderId="32" xfId="0" applyFont="1" applyBorder="1"/>
    <xf numFmtId="0" fontId="7" fillId="0" borderId="22" xfId="0" applyFont="1" applyBorder="1" applyAlignment="1">
      <alignment horizontal="center"/>
    </xf>
    <xf numFmtId="0" fontId="6" fillId="0" borderId="46" xfId="0" applyFont="1" applyBorder="1"/>
    <xf numFmtId="0" fontId="6" fillId="0" borderId="39" xfId="0" applyFont="1" applyBorder="1"/>
    <xf numFmtId="0" fontId="6" fillId="0" borderId="42" xfId="0" applyFont="1" applyBorder="1"/>
    <xf numFmtId="0" fontId="6" fillId="0" borderId="23" xfId="0" applyFont="1" applyBorder="1"/>
    <xf numFmtId="2" fontId="6" fillId="0" borderId="42" xfId="0" applyNumberFormat="1" applyFont="1" applyBorder="1"/>
    <xf numFmtId="2" fontId="6" fillId="0" borderId="23" xfId="0" applyNumberFormat="1" applyFont="1" applyBorder="1"/>
    <xf numFmtId="0" fontId="6" fillId="0" borderId="40" xfId="0" applyFont="1" applyBorder="1"/>
    <xf numFmtId="0" fontId="7" fillId="0" borderId="25" xfId="0" applyFont="1" applyBorder="1"/>
    <xf numFmtId="0" fontId="6" fillId="0" borderId="45" xfId="0" applyFont="1" applyBorder="1"/>
    <xf numFmtId="0" fontId="7" fillId="0" borderId="18" xfId="0" applyFont="1" applyBorder="1"/>
    <xf numFmtId="2" fontId="6" fillId="0" borderId="21" xfId="0" applyNumberFormat="1" applyFont="1" applyBorder="1"/>
    <xf numFmtId="0" fontId="7" fillId="0" borderId="41" xfId="0" applyFont="1" applyBorder="1"/>
    <xf numFmtId="2" fontId="6" fillId="0" borderId="25" xfId="0" applyNumberFormat="1" applyFont="1" applyBorder="1"/>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vertical="center" wrapText="1"/>
    </xf>
    <xf numFmtId="0" fontId="6" fillId="0" borderId="0" xfId="0" applyFont="1" applyBorder="1" applyAlignment="1">
      <alignment horizontal="left"/>
    </xf>
    <xf numFmtId="0" fontId="7" fillId="0" borderId="28"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6" fillId="0" borderId="28" xfId="0" applyFont="1" applyBorder="1"/>
    <xf numFmtId="0" fontId="6" fillId="0" borderId="30" xfId="0" applyFont="1" applyBorder="1"/>
    <xf numFmtId="0" fontId="6" fillId="0" borderId="21" xfId="0" applyFont="1" applyBorder="1"/>
    <xf numFmtId="2" fontId="6" fillId="0" borderId="40" xfId="0" applyNumberFormat="1" applyFont="1" applyBorder="1"/>
    <xf numFmtId="0" fontId="7" fillId="0" borderId="28" xfId="0" applyFont="1" applyBorder="1"/>
    <xf numFmtId="0" fontId="7" fillId="0" borderId="17" xfId="0" applyFont="1" applyBorder="1" applyAlignment="1">
      <alignment horizontal="center" vertical="top" wrapText="1"/>
    </xf>
    <xf numFmtId="0" fontId="7" fillId="0" borderId="29" xfId="0" applyFont="1" applyBorder="1" applyAlignment="1">
      <alignment horizontal="center" vertical="top"/>
    </xf>
    <xf numFmtId="0" fontId="7" fillId="0" borderId="26" xfId="0" applyFont="1" applyBorder="1" applyAlignment="1">
      <alignment horizontal="center" vertical="top"/>
    </xf>
    <xf numFmtId="0" fontId="7" fillId="0" borderId="24" xfId="0" applyFont="1" applyBorder="1" applyAlignment="1">
      <alignment horizontal="center" vertical="top" wrapText="1"/>
    </xf>
    <xf numFmtId="0" fontId="7" fillId="0" borderId="32" xfId="0" applyFont="1" applyBorder="1" applyAlignment="1">
      <alignment horizontal="center" vertical="top" wrapText="1"/>
    </xf>
    <xf numFmtId="0" fontId="7" fillId="0" borderId="32" xfId="0" applyFont="1" applyBorder="1" applyAlignment="1">
      <alignment horizontal="center"/>
    </xf>
    <xf numFmtId="0" fontId="7" fillId="0" borderId="20" xfId="0" applyFont="1" applyBorder="1" applyAlignment="1">
      <alignment horizontal="center"/>
    </xf>
    <xf numFmtId="0" fontId="7" fillId="0" borderId="41" xfId="0" applyFont="1" applyBorder="1" applyAlignment="1">
      <alignment horizontal="center"/>
    </xf>
    <xf numFmtId="0" fontId="7" fillId="0" borderId="27" xfId="0" applyFont="1" applyBorder="1" applyAlignment="1">
      <alignment horizontal="center" vertical="top"/>
    </xf>
    <xf numFmtId="2" fontId="6" fillId="0" borderId="38" xfId="0" applyNumberFormat="1" applyFont="1" applyBorder="1"/>
    <xf numFmtId="2" fontId="6" fillId="0" borderId="53" xfId="0" applyNumberFormat="1" applyFont="1" applyBorder="1"/>
    <xf numFmtId="0" fontId="7" fillId="0" borderId="51" xfId="0" applyFont="1" applyBorder="1"/>
    <xf numFmtId="0" fontId="0" fillId="0" borderId="30" xfId="0" applyBorder="1"/>
    <xf numFmtId="0" fontId="7" fillId="0" borderId="35" xfId="0" applyFont="1" applyBorder="1"/>
    <xf numFmtId="0" fontId="0" fillId="0" borderId="0" xfId="0" applyFont="1" applyBorder="1"/>
    <xf numFmtId="2" fontId="10" fillId="0" borderId="23" xfId="0" applyNumberFormat="1" applyFont="1" applyBorder="1"/>
    <xf numFmtId="0" fontId="7" fillId="0" borderId="20" xfId="0" applyFont="1" applyBorder="1"/>
    <xf numFmtId="0" fontId="6" fillId="0" borderId="25" xfId="0" applyFont="1" applyBorder="1"/>
    <xf numFmtId="0" fontId="6" fillId="0" borderId="6" xfId="0" applyFont="1" applyBorder="1" applyAlignment="1">
      <alignment horizontal="center"/>
    </xf>
    <xf numFmtId="0" fontId="7" fillId="0" borderId="23" xfId="0" applyFont="1" applyBorder="1"/>
    <xf numFmtId="0" fontId="6" fillId="0" borderId="2" xfId="0" applyFont="1" applyBorder="1" applyAlignment="1">
      <alignment horizontal="center" vertical="top" wrapText="1"/>
    </xf>
    <xf numFmtId="2" fontId="6" fillId="0" borderId="28" xfId="0" applyNumberFormat="1" applyFont="1" applyBorder="1"/>
    <xf numFmtId="2" fontId="6" fillId="0" borderId="54" xfId="0" applyNumberFormat="1" applyFont="1" applyBorder="1"/>
    <xf numFmtId="0" fontId="0" fillId="0" borderId="0" xfId="0" applyFont="1" applyFill="1" applyBorder="1"/>
    <xf numFmtId="0" fontId="8" fillId="0" borderId="24" xfId="0" applyFont="1" applyBorder="1"/>
    <xf numFmtId="0" fontId="6" fillId="0" borderId="29" xfId="0" applyFont="1" applyBorder="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6" fillId="0" borderId="36" xfId="0" applyFont="1" applyBorder="1" applyAlignment="1">
      <alignment horizontal="left"/>
    </xf>
    <xf numFmtId="0" fontId="6" fillId="0" borderId="0" xfId="0" applyFont="1" applyBorder="1" applyAlignment="1">
      <alignment horizontal="center" vertical="center"/>
    </xf>
    <xf numFmtId="0" fontId="7" fillId="0" borderId="32" xfId="0" applyFont="1" applyBorder="1" applyAlignment="1">
      <alignment horizontal="center" vertical="top"/>
    </xf>
    <xf numFmtId="0" fontId="7" fillId="0" borderId="28" xfId="0" applyFont="1" applyBorder="1" applyAlignment="1">
      <alignment horizontal="center" vertical="center"/>
    </xf>
    <xf numFmtId="0" fontId="6" fillId="0" borderId="14" xfId="0" applyFont="1" applyBorder="1" applyAlignment="1">
      <alignment horizontal="center" vertical="center" wrapText="1"/>
    </xf>
    <xf numFmtId="2" fontId="6" fillId="0" borderId="23" xfId="0" applyNumberFormat="1" applyFont="1" applyBorder="1" applyAlignment="1">
      <alignment horizontal="right" vertical="center"/>
    </xf>
    <xf numFmtId="0" fontId="6" fillId="0" borderId="38" xfId="0" applyFont="1" applyFill="1" applyBorder="1"/>
    <xf numFmtId="0" fontId="7" fillId="0" borderId="39" xfId="0" applyFont="1" applyFill="1" applyBorder="1"/>
    <xf numFmtId="0" fontId="6" fillId="0" borderId="19" xfId="0" applyFont="1" applyFill="1" applyBorder="1"/>
    <xf numFmtId="0" fontId="7" fillId="0" borderId="30" xfId="0" applyFont="1" applyFill="1" applyBorder="1"/>
    <xf numFmtId="0" fontId="7" fillId="0" borderId="21" xfId="0" applyFont="1" applyFill="1" applyBorder="1"/>
    <xf numFmtId="0" fontId="7" fillId="0" borderId="28" xfId="0" applyFont="1" applyFill="1" applyBorder="1"/>
    <xf numFmtId="2" fontId="7" fillId="0" borderId="30" xfId="0" applyNumberFormat="1" applyFont="1" applyFill="1" applyBorder="1"/>
    <xf numFmtId="0" fontId="6" fillId="0" borderId="16" xfId="0" applyFont="1" applyFill="1" applyBorder="1"/>
    <xf numFmtId="2" fontId="6" fillId="0" borderId="16" xfId="0" applyNumberFormat="1" applyFont="1" applyFill="1" applyBorder="1"/>
    <xf numFmtId="0" fontId="0" fillId="0" borderId="0" xfId="0" applyFont="1" applyFill="1"/>
    <xf numFmtId="0" fontId="1" fillId="0" borderId="17" xfId="0" applyFont="1" applyBorder="1"/>
    <xf numFmtId="0" fontId="7" fillId="0" borderId="8" xfId="0" applyFont="1" applyFill="1" applyBorder="1" applyAlignment="1"/>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2" xfId="0" applyFont="1" applyBorder="1" applyAlignment="1">
      <alignment horizontal="center" vertical="center"/>
    </xf>
    <xf numFmtId="2" fontId="6" fillId="0" borderId="21" xfId="0" applyNumberFormat="1" applyFont="1" applyBorder="1" applyAlignment="1">
      <alignment horizontal="right" vertical="center"/>
    </xf>
    <xf numFmtId="0" fontId="7" fillId="0" borderId="28" xfId="0" applyFont="1" applyBorder="1" applyAlignment="1">
      <alignment horizontal="center" vertical="center"/>
    </xf>
    <xf numFmtId="2" fontId="7" fillId="0" borderId="21" xfId="0" applyNumberFormat="1" applyFont="1" applyBorder="1"/>
    <xf numFmtId="0" fontId="6" fillId="0" borderId="22" xfId="0" applyFont="1" applyBorder="1" applyAlignment="1">
      <alignment vertical="center"/>
    </xf>
    <xf numFmtId="0" fontId="6" fillId="0" borderId="41" xfId="0" applyFont="1" applyFill="1" applyBorder="1" applyAlignment="1">
      <alignment vertical="center"/>
    </xf>
    <xf numFmtId="0" fontId="7" fillId="0" borderId="15" xfId="0" applyFont="1" applyBorder="1" applyAlignment="1">
      <alignment vertical="center"/>
    </xf>
    <xf numFmtId="0" fontId="6" fillId="0" borderId="9" xfId="0" applyFont="1" applyBorder="1" applyAlignment="1">
      <alignment horizontal="center" vertical="center" wrapText="1"/>
    </xf>
    <xf numFmtId="0" fontId="6" fillId="0" borderId="41" xfId="0" applyFont="1" applyFill="1" applyBorder="1" applyAlignment="1">
      <alignment horizontal="left"/>
    </xf>
    <xf numFmtId="0" fontId="7" fillId="0" borderId="2" xfId="0" applyFont="1" applyBorder="1" applyAlignment="1">
      <alignment horizontal="center" vertical="center" wrapText="1"/>
    </xf>
    <xf numFmtId="0" fontId="6" fillId="0" borderId="36" xfId="0" applyFont="1" applyBorder="1" applyAlignment="1">
      <alignment horizontal="left"/>
    </xf>
    <xf numFmtId="0" fontId="6" fillId="0" borderId="36" xfId="0" applyFont="1" applyBorder="1" applyAlignment="1">
      <alignment horizontal="left"/>
    </xf>
    <xf numFmtId="0" fontId="6" fillId="0" borderId="2" xfId="0" applyFont="1" applyBorder="1" applyAlignment="1">
      <alignment horizontal="center"/>
    </xf>
    <xf numFmtId="0" fontId="6" fillId="0" borderId="13" xfId="0" applyFont="1" applyBorder="1" applyAlignment="1">
      <alignment horizontal="center"/>
    </xf>
    <xf numFmtId="0" fontId="6" fillId="0" borderId="3" xfId="0" applyFont="1" applyBorder="1" applyAlignment="1">
      <alignment horizontal="center"/>
    </xf>
    <xf numFmtId="0" fontId="7" fillId="0" borderId="17" xfId="0" applyFont="1" applyBorder="1" applyAlignment="1">
      <alignment horizontal="center"/>
    </xf>
    <xf numFmtId="0" fontId="7" fillId="0" borderId="34" xfId="0" applyFont="1" applyBorder="1"/>
    <xf numFmtId="0" fontId="6" fillId="0" borderId="33" xfId="0" applyFont="1" applyBorder="1" applyAlignment="1">
      <alignment horizontal="left"/>
    </xf>
    <xf numFmtId="0" fontId="7" fillId="0" borderId="43" xfId="0" applyFont="1" applyBorder="1" applyAlignment="1">
      <alignment horizontal="center"/>
    </xf>
    <xf numFmtId="0" fontId="6" fillId="0" borderId="9" xfId="0" applyFont="1" applyBorder="1" applyAlignment="1">
      <alignment horizontal="center"/>
    </xf>
    <xf numFmtId="0" fontId="6" fillId="0" borderId="3" xfId="0" applyFont="1" applyBorder="1" applyAlignment="1">
      <alignment horizontal="center"/>
    </xf>
    <xf numFmtId="0" fontId="7" fillId="0" borderId="7" xfId="0" applyFont="1" applyBorder="1" applyAlignment="1">
      <alignment horizontal="center" vertical="center"/>
    </xf>
    <xf numFmtId="0" fontId="9" fillId="0" borderId="20" xfId="0" applyFont="1" applyBorder="1"/>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14" xfId="0" applyFont="1" applyBorder="1" applyAlignment="1">
      <alignment vertical="center"/>
    </xf>
    <xf numFmtId="2" fontId="7" fillId="0" borderId="42" xfId="0" applyNumberFormat="1"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wrapText="1"/>
    </xf>
    <xf numFmtId="0" fontId="6" fillId="0" borderId="21" xfId="0" applyFont="1" applyBorder="1" applyAlignment="1">
      <alignment horizontal="right"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xf numFmtId="0" fontId="7" fillId="0" borderId="0" xfId="0" applyFont="1" applyFill="1" applyBorder="1" applyAlignment="1"/>
    <xf numFmtId="0" fontId="7" fillId="0" borderId="32" xfId="0" applyFont="1" applyFill="1" applyBorder="1" applyAlignment="1"/>
    <xf numFmtId="0" fontId="6" fillId="0" borderId="21" xfId="0" applyFont="1" applyBorder="1" applyAlignment="1">
      <alignment horizontal="right" vertical="center"/>
    </xf>
    <xf numFmtId="0" fontId="7" fillId="0" borderId="32" xfId="0" applyFont="1" applyBorder="1" applyAlignment="1">
      <alignment horizontal="center" vertical="top"/>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6" fillId="0" borderId="40" xfId="0" applyFont="1" applyBorder="1" applyAlignment="1">
      <alignment horizontal="center" vertical="center"/>
    </xf>
    <xf numFmtId="0" fontId="7" fillId="0" borderId="39" xfId="0" applyFont="1" applyBorder="1" applyAlignment="1">
      <alignment horizontal="center" vertical="center"/>
    </xf>
    <xf numFmtId="0" fontId="6" fillId="0" borderId="39" xfId="0" applyFont="1" applyBorder="1" applyAlignment="1">
      <alignment horizontal="center" vertical="center"/>
    </xf>
    <xf numFmtId="0" fontId="7" fillId="0" borderId="30" xfId="0" applyFont="1" applyBorder="1" applyAlignment="1">
      <alignment horizontal="center" vertical="center"/>
    </xf>
    <xf numFmtId="0" fontId="9" fillId="0" borderId="41" xfId="0" applyFont="1" applyBorder="1"/>
    <xf numFmtId="0" fontId="6" fillId="0" borderId="40" xfId="0" applyFont="1" applyBorder="1" applyAlignment="1">
      <alignment horizontal="center" vertical="center"/>
    </xf>
    <xf numFmtId="0" fontId="7" fillId="0" borderId="3" xfId="0" applyFont="1" applyBorder="1" applyAlignment="1">
      <alignment horizontal="center" vertical="center" wrapText="1"/>
    </xf>
    <xf numFmtId="0" fontId="7" fillId="0" borderId="20" xfId="0" applyFont="1" applyFill="1" applyBorder="1" applyAlignment="1">
      <alignment horizontal="left"/>
    </xf>
    <xf numFmtId="0" fontId="7" fillId="0" borderId="6" xfId="0" applyFont="1" applyFill="1" applyBorder="1" applyAlignment="1">
      <alignment horizontal="left"/>
    </xf>
    <xf numFmtId="0" fontId="7" fillId="0" borderId="42" xfId="0" applyFont="1" applyBorder="1"/>
    <xf numFmtId="0" fontId="7" fillId="0" borderId="41" xfId="0" applyFont="1" applyFill="1" applyBorder="1"/>
    <xf numFmtId="0" fontId="7" fillId="0" borderId="41" xfId="0" applyFont="1" applyFill="1" applyBorder="1" applyAlignment="1"/>
    <xf numFmtId="0" fontId="7" fillId="0" borderId="15" xfId="0" applyFont="1" applyFill="1" applyBorder="1" applyAlignment="1"/>
    <xf numFmtId="0" fontId="7" fillId="0" borderId="7" xfId="0" applyFont="1" applyBorder="1" applyAlignment="1">
      <alignment horizontal="center" vertical="center" wrapText="1"/>
    </xf>
    <xf numFmtId="0" fontId="6" fillId="0" borderId="42" xfId="0" applyFont="1" applyBorder="1" applyAlignment="1">
      <alignment horizontal="center" vertical="center"/>
    </xf>
    <xf numFmtId="0" fontId="7" fillId="0" borderId="42" xfId="0" applyFont="1" applyBorder="1" applyAlignment="1">
      <alignment horizontal="center" vertical="center"/>
    </xf>
    <xf numFmtId="0" fontId="7" fillId="0" borderId="42" xfId="0" applyFont="1" applyBorder="1" applyAlignment="1">
      <alignment horizontal="center"/>
    </xf>
    <xf numFmtId="0" fontId="7" fillId="0" borderId="23" xfId="0" applyFont="1" applyFill="1" applyBorder="1"/>
    <xf numFmtId="0" fontId="7" fillId="0" borderId="40" xfId="0" applyFont="1" applyFill="1" applyBorder="1"/>
    <xf numFmtId="0" fontId="7" fillId="0" borderId="42" xfId="0" applyFont="1" applyFill="1" applyBorder="1"/>
    <xf numFmtId="0" fontId="0" fillId="0" borderId="21" xfId="0" applyBorder="1"/>
    <xf numFmtId="0" fontId="7" fillId="0" borderId="2" xfId="0" applyFont="1" applyBorder="1" applyAlignment="1">
      <alignment horizontal="center" vertical="center" wrapText="1"/>
    </xf>
    <xf numFmtId="0" fontId="6" fillId="0" borderId="0"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14" xfId="0" applyFont="1" applyBorder="1" applyAlignment="1">
      <alignment horizontal="center"/>
    </xf>
    <xf numFmtId="0" fontId="7" fillId="0" borderId="22" xfId="0" applyFont="1" applyBorder="1" applyAlignment="1">
      <alignment horizontal="center" vertical="top"/>
    </xf>
    <xf numFmtId="0" fontId="7" fillId="0" borderId="33" xfId="0" applyFont="1" applyBorder="1"/>
    <xf numFmtId="2" fontId="7" fillId="0" borderId="0" xfId="0" applyNumberFormat="1" applyFont="1" applyBorder="1"/>
    <xf numFmtId="0" fontId="7" fillId="0" borderId="10" xfId="0" applyFont="1" applyFill="1" applyBorder="1" applyAlignment="1"/>
    <xf numFmtId="0" fontId="7" fillId="0" borderId="23" xfId="0" applyFont="1" applyBorder="1" applyAlignment="1">
      <alignment horizontal="center" vertical="center"/>
    </xf>
    <xf numFmtId="0" fontId="7" fillId="0" borderId="33" xfId="0" applyFont="1" applyBorder="1" applyAlignment="1">
      <alignment horizontal="center"/>
    </xf>
    <xf numFmtId="0" fontId="7" fillId="0" borderId="59" xfId="0" applyFont="1" applyBorder="1" applyAlignment="1">
      <alignment horizontal="center" vertical="top" wrapText="1"/>
    </xf>
    <xf numFmtId="0" fontId="7" fillId="0" borderId="4" xfId="0" applyFont="1" applyBorder="1" applyAlignment="1">
      <alignment horizontal="center"/>
    </xf>
    <xf numFmtId="2" fontId="6" fillId="0" borderId="4" xfId="0" applyNumberFormat="1" applyFont="1" applyBorder="1"/>
    <xf numFmtId="0" fontId="0" fillId="0" borderId="23" xfId="0" applyBorder="1"/>
    <xf numFmtId="2" fontId="6" fillId="0" borderId="48" xfId="0" applyNumberFormat="1" applyFont="1" applyBorder="1"/>
    <xf numFmtId="2" fontId="6" fillId="0" borderId="19" xfId="0" applyNumberFormat="1" applyFont="1" applyBorder="1"/>
    <xf numFmtId="0" fontId="6"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pplyAlignment="1">
      <alignment horizontal="center" vertical="top"/>
    </xf>
    <xf numFmtId="0" fontId="7"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8" xfId="0" applyFont="1" applyBorder="1" applyAlignment="1">
      <alignment horizontal="center" vertical="center"/>
    </xf>
    <xf numFmtId="2" fontId="7" fillId="0" borderId="35" xfId="0" applyNumberFormat="1" applyFont="1" applyFill="1" applyBorder="1"/>
    <xf numFmtId="2" fontId="0" fillId="0" borderId="0" xfId="0" applyNumberFormat="1" applyFont="1"/>
    <xf numFmtId="0" fontId="7" fillId="0" borderId="36" xfId="0" applyFont="1" applyBorder="1"/>
    <xf numFmtId="0" fontId="7" fillId="0" borderId="16" xfId="0" applyFont="1" applyBorder="1"/>
    <xf numFmtId="2" fontId="7" fillId="0" borderId="16" xfId="0" applyNumberFormat="1" applyFont="1" applyBorder="1"/>
    <xf numFmtId="0" fontId="7" fillId="0" borderId="0" xfId="0" applyFont="1" applyBorder="1" applyAlignment="1">
      <alignment horizontal="center" vertical="center" wrapText="1"/>
    </xf>
    <xf numFmtId="0" fontId="7" fillId="0" borderId="30" xfId="0" applyFont="1" applyBorder="1" applyAlignment="1">
      <alignment horizontal="right" vertical="center" wrapText="1"/>
    </xf>
    <xf numFmtId="0" fontId="6" fillId="0" borderId="19" xfId="0" applyFont="1" applyBorder="1" applyAlignment="1">
      <alignment horizontal="right"/>
    </xf>
    <xf numFmtId="0" fontId="7" fillId="0" borderId="30" xfId="0" applyFont="1" applyBorder="1" applyAlignment="1">
      <alignment horizontal="right"/>
    </xf>
    <xf numFmtId="0" fontId="6" fillId="0" borderId="36" xfId="0" applyFont="1" applyBorder="1" applyAlignment="1">
      <alignment horizontal="left" vertical="center" wrapText="1"/>
    </xf>
    <xf numFmtId="0" fontId="6" fillId="0" borderId="37" xfId="0" applyFont="1" applyBorder="1" applyAlignment="1">
      <alignment horizontal="center" vertical="center" wrapText="1"/>
    </xf>
    <xf numFmtId="0" fontId="6" fillId="0" borderId="16" xfId="0" applyFont="1" applyBorder="1" applyAlignment="1">
      <alignment horizontal="right" vertical="center" wrapText="1"/>
    </xf>
    <xf numFmtId="0" fontId="6" fillId="0" borderId="28" xfId="0" applyFont="1" applyBorder="1" applyAlignment="1">
      <alignment horizontal="right" vertical="center"/>
    </xf>
    <xf numFmtId="0" fontId="6" fillId="0" borderId="40" xfId="0" applyFont="1" applyBorder="1" applyAlignment="1">
      <alignment horizontal="right" vertical="top"/>
    </xf>
    <xf numFmtId="0" fontId="7" fillId="0" borderId="0" xfId="0" applyFont="1" applyAlignment="1">
      <alignment horizontal="right"/>
    </xf>
    <xf numFmtId="2" fontId="0" fillId="0" borderId="0" xfId="0" applyNumberFormat="1" applyFill="1" applyBorder="1"/>
    <xf numFmtId="2" fontId="1" fillId="0" borderId="0" xfId="0" applyNumberFormat="1" applyFont="1" applyFill="1"/>
    <xf numFmtId="2" fontId="0" fillId="0" borderId="0" xfId="0" applyNumberFormat="1" applyFill="1"/>
    <xf numFmtId="0" fontId="6" fillId="0" borderId="15" xfId="0" applyFont="1" applyBorder="1" applyAlignment="1">
      <alignment horizontal="left"/>
    </xf>
    <xf numFmtId="0" fontId="6" fillId="0" borderId="3" xfId="0" applyFont="1" applyBorder="1" applyAlignment="1">
      <alignment horizontal="center" vertical="center"/>
    </xf>
    <xf numFmtId="0" fontId="6" fillId="0" borderId="7" xfId="0" applyFont="1" applyBorder="1" applyAlignment="1">
      <alignment horizontal="center" wrapText="1"/>
    </xf>
    <xf numFmtId="2" fontId="0" fillId="0" borderId="0" xfId="0" applyNumberFormat="1" applyFont="1" applyFill="1"/>
    <xf numFmtId="2" fontId="6" fillId="0" borderId="0" xfId="0" applyNumberFormat="1" applyFont="1" applyBorder="1" applyAlignment="1">
      <alignment horizontal="right"/>
    </xf>
    <xf numFmtId="0" fontId="6" fillId="0" borderId="0" xfId="0" applyFont="1" applyBorder="1" applyAlignment="1">
      <alignment horizontal="center" vertical="center"/>
    </xf>
    <xf numFmtId="0" fontId="6" fillId="0" borderId="21" xfId="0" applyFont="1" applyBorder="1" applyAlignment="1">
      <alignment horizontal="right" vertical="center"/>
    </xf>
    <xf numFmtId="0" fontId="6"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2" xfId="0" applyFont="1" applyBorder="1" applyAlignment="1">
      <alignment horizontal="center" vertical="top"/>
    </xf>
    <xf numFmtId="0" fontId="7" fillId="0" borderId="28"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left"/>
    </xf>
    <xf numFmtId="0" fontId="6" fillId="0" borderId="32" xfId="0" applyFont="1" applyBorder="1" applyAlignment="1">
      <alignment horizontal="center"/>
    </xf>
    <xf numFmtId="0" fontId="6" fillId="0" borderId="32" xfId="0" applyFont="1" applyBorder="1" applyAlignment="1">
      <alignment horizontal="center" vertical="center"/>
    </xf>
    <xf numFmtId="2" fontId="6" fillId="0" borderId="23" xfId="0" applyNumberFormat="1" applyFont="1" applyBorder="1" applyAlignment="1">
      <alignment vertical="center"/>
    </xf>
    <xf numFmtId="0" fontId="6" fillId="0" borderId="2" xfId="0" applyFont="1" applyBorder="1" applyAlignment="1">
      <alignment horizontal="center" vertical="center"/>
    </xf>
    <xf numFmtId="2" fontId="6" fillId="0" borderId="28" xfId="0" applyNumberFormat="1" applyFont="1" applyBorder="1" applyAlignment="1">
      <alignment horizontal="right" vertical="center"/>
    </xf>
    <xf numFmtId="0" fontId="6" fillId="0" borderId="2" xfId="0" applyFont="1" applyBorder="1" applyAlignment="1">
      <alignment horizontal="center" vertical="center"/>
    </xf>
    <xf numFmtId="2" fontId="6" fillId="0" borderId="28" xfId="0" applyNumberFormat="1" applyFont="1" applyBorder="1" applyAlignment="1">
      <alignment horizontal="right" vertical="center"/>
    </xf>
    <xf numFmtId="0" fontId="6" fillId="0" borderId="2" xfId="0" applyFont="1" applyBorder="1" applyAlignment="1">
      <alignment horizontal="center" vertical="center"/>
    </xf>
    <xf numFmtId="0" fontId="7" fillId="0" borderId="0" xfId="0" applyFont="1" applyBorder="1" applyAlignment="1">
      <alignment horizontal="left" vertical="top"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7"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36" xfId="0" applyFont="1" applyBorder="1" applyAlignment="1">
      <alignment horizontal="left"/>
    </xf>
    <xf numFmtId="0" fontId="7" fillId="0" borderId="0" xfId="0" applyFont="1" applyFill="1" applyBorder="1" applyAlignment="1">
      <alignment horizontal="left" vertical="top" wrapText="1"/>
    </xf>
    <xf numFmtId="0" fontId="7" fillId="0" borderId="28"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36" xfId="0" applyFont="1" applyBorder="1" applyAlignment="1">
      <alignment horizontal="left"/>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8" xfId="0" applyFont="1" applyFill="1" applyBorder="1" applyAlignment="1">
      <alignment horizontal="center" vertical="center"/>
    </xf>
    <xf numFmtId="0" fontId="6" fillId="0" borderId="2" xfId="0" applyFont="1" applyBorder="1" applyAlignment="1">
      <alignment horizontal="center" vertical="center"/>
    </xf>
    <xf numFmtId="2" fontId="6" fillId="0" borderId="28" xfId="0" applyNumberFormat="1" applyFont="1" applyBorder="1" applyAlignment="1">
      <alignment horizontal="right" vertical="center"/>
    </xf>
    <xf numFmtId="0" fontId="7" fillId="0" borderId="32" xfId="0" applyFont="1" applyBorder="1" applyAlignment="1">
      <alignment horizontal="left" vertical="center" wrapText="1"/>
    </xf>
    <xf numFmtId="0" fontId="7" fillId="0" borderId="20" xfId="0" applyFont="1" applyFill="1" applyBorder="1"/>
    <xf numFmtId="2" fontId="0" fillId="0" borderId="30" xfId="0" applyNumberFormat="1" applyBorder="1"/>
    <xf numFmtId="0" fontId="6" fillId="0" borderId="7" xfId="0" applyFont="1" applyBorder="1" applyAlignment="1">
      <alignment horizontal="center" shrinkToFit="1"/>
    </xf>
    <xf numFmtId="0" fontId="6" fillId="0" borderId="41"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3" fillId="0" borderId="7" xfId="0" applyFont="1" applyBorder="1" applyAlignment="1">
      <alignment horizontal="center"/>
    </xf>
    <xf numFmtId="0" fontId="14" fillId="0" borderId="32" xfId="0" applyFont="1" applyBorder="1"/>
    <xf numFmtId="0" fontId="7" fillId="0" borderId="6" xfId="0" applyFont="1" applyBorder="1" applyAlignment="1">
      <alignment horizontal="left" vertical="center" wrapText="1"/>
    </xf>
    <xf numFmtId="0" fontId="6" fillId="0" borderId="41" xfId="0" applyFont="1" applyBorder="1" applyAlignment="1">
      <alignment horizontal="left" vertical="center"/>
    </xf>
    <xf numFmtId="2" fontId="6" fillId="0" borderId="60" xfId="0" applyNumberFormat="1" applyFont="1" applyBorder="1"/>
    <xf numFmtId="2" fontId="6" fillId="0" borderId="54" xfId="0" applyNumberFormat="1" applyFont="1" applyBorder="1" applyAlignment="1">
      <alignment horizontal="right" vertical="center"/>
    </xf>
    <xf numFmtId="0" fontId="0" fillId="0" borderId="15" xfId="0" applyBorder="1"/>
    <xf numFmtId="2" fontId="6" fillId="0" borderId="35" xfId="0" applyNumberFormat="1" applyFont="1" applyBorder="1" applyAlignment="1">
      <alignment horizontal="right" vertical="center"/>
    </xf>
    <xf numFmtId="0" fontId="14" fillId="0" borderId="41" xfId="0" applyFont="1" applyBorder="1"/>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1" xfId="0" applyFont="1" applyBorder="1" applyAlignment="1">
      <alignment horizontal="right"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6" fillId="0" borderId="41" xfId="0" applyFont="1" applyBorder="1" applyAlignment="1">
      <alignment horizontal="left"/>
    </xf>
    <xf numFmtId="0" fontId="7" fillId="0" borderId="40" xfId="0" applyFont="1" applyBorder="1" applyAlignment="1">
      <alignment horizontal="center" vertical="center"/>
    </xf>
    <xf numFmtId="0" fontId="7" fillId="0" borderId="39" xfId="0" applyFont="1" applyBorder="1" applyAlignment="1">
      <alignment horizontal="center" vertical="center"/>
    </xf>
    <xf numFmtId="2" fontId="6" fillId="0" borderId="28" xfId="0" applyNumberFormat="1" applyFont="1" applyBorder="1" applyAlignment="1">
      <alignment horizontal="right" vertical="center"/>
    </xf>
    <xf numFmtId="2" fontId="6" fillId="0" borderId="28" xfId="0" applyNumberFormat="1" applyFont="1" applyBorder="1" applyAlignment="1">
      <alignment horizontal="right"/>
    </xf>
    <xf numFmtId="2" fontId="6" fillId="0" borderId="35" xfId="0" applyNumberFormat="1" applyFont="1" applyBorder="1"/>
    <xf numFmtId="0" fontId="6" fillId="0" borderId="0" xfId="0" applyFont="1" applyBorder="1" applyAlignment="1">
      <alignment horizontal="center" vertical="center"/>
    </xf>
    <xf numFmtId="0" fontId="7"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36" xfId="0" applyFont="1" applyBorder="1" applyAlignment="1">
      <alignment horizontal="left"/>
    </xf>
    <xf numFmtId="0" fontId="7" fillId="0" borderId="28" xfId="0" applyFont="1" applyBorder="1" applyAlignment="1">
      <alignment horizontal="center" vertical="center"/>
    </xf>
    <xf numFmtId="0" fontId="6" fillId="0" borderId="41" xfId="0" applyFont="1" applyBorder="1" applyAlignment="1">
      <alignment horizontal="left"/>
    </xf>
    <xf numFmtId="0" fontId="6" fillId="0" borderId="32" xfId="0" applyFont="1" applyBorder="1" applyAlignment="1">
      <alignment horizontal="left" vertical="top"/>
    </xf>
    <xf numFmtId="0" fontId="7" fillId="0" borderId="43" xfId="0" applyFont="1" applyBorder="1"/>
    <xf numFmtId="0" fontId="7" fillId="0" borderId="54" xfId="0" applyFont="1" applyBorder="1"/>
    <xf numFmtId="0" fontId="6" fillId="0" borderId="36" xfId="0" applyFont="1" applyBorder="1" applyAlignment="1">
      <alignment horizontal="left"/>
    </xf>
    <xf numFmtId="0" fontId="7" fillId="0" borderId="2" xfId="0" applyFont="1" applyBorder="1" applyAlignment="1">
      <alignment horizontal="center" vertical="center" wrapText="1"/>
    </xf>
    <xf numFmtId="0" fontId="7" fillId="0" borderId="28" xfId="0" applyFont="1" applyBorder="1" applyAlignment="1">
      <alignment horizontal="center" vertical="center"/>
    </xf>
    <xf numFmtId="0" fontId="6" fillId="0" borderId="41" xfId="0" applyFont="1" applyBorder="1" applyAlignment="1">
      <alignment horizontal="left"/>
    </xf>
    <xf numFmtId="0" fontId="7" fillId="0" borderId="1" xfId="0" applyFont="1" applyBorder="1"/>
    <xf numFmtId="2" fontId="7" fillId="0" borderId="25" xfId="0" applyNumberFormat="1" applyFont="1" applyBorder="1"/>
    <xf numFmtId="0" fontId="7" fillId="0" borderId="0" xfId="0" applyFont="1" applyBorder="1" applyAlignment="1">
      <alignment horizontal="center"/>
    </xf>
    <xf numFmtId="2" fontId="7" fillId="0" borderId="4" xfId="0" applyNumberFormat="1" applyFont="1" applyBorder="1"/>
    <xf numFmtId="0" fontId="2" fillId="0" borderId="36" xfId="0" applyFont="1" applyBorder="1"/>
    <xf numFmtId="0" fontId="2" fillId="0" borderId="37" xfId="0" applyFont="1" applyBorder="1"/>
    <xf numFmtId="2" fontId="2" fillId="0" borderId="16" xfId="0" applyNumberFormat="1" applyFont="1" applyBorder="1"/>
    <xf numFmtId="0" fontId="2" fillId="0" borderId="36" xfId="0" applyFont="1" applyBorder="1" applyAlignment="1">
      <alignment horizontal="center"/>
    </xf>
    <xf numFmtId="0" fontId="0" fillId="0" borderId="13" xfId="0" applyBorder="1" applyAlignment="1">
      <alignment horizontal="center" vertical="center"/>
    </xf>
    <xf numFmtId="0" fontId="0" fillId="0" borderId="39" xfId="0" applyBorder="1" applyAlignment="1">
      <alignment horizontal="center" vertical="center"/>
    </xf>
    <xf numFmtId="0" fontId="2" fillId="0" borderId="6" xfId="0" applyFont="1" applyBorder="1"/>
    <xf numFmtId="2" fontId="2" fillId="0" borderId="6" xfId="0" applyNumberFormat="1" applyFont="1" applyBorder="1"/>
    <xf numFmtId="2" fontId="7" fillId="0" borderId="54" xfId="0" applyNumberFormat="1" applyFont="1" applyBorder="1"/>
    <xf numFmtId="0" fontId="6" fillId="0" borderId="36" xfId="0" applyFont="1" applyBorder="1" applyAlignment="1">
      <alignment horizontal="left"/>
    </xf>
    <xf numFmtId="2" fontId="6" fillId="0" borderId="21" xfId="0" applyNumberFormat="1" applyFont="1" applyBorder="1" applyAlignment="1">
      <alignment horizontal="right" vertical="center"/>
    </xf>
    <xf numFmtId="0" fontId="6" fillId="0" borderId="3" xfId="0" applyFont="1" applyBorder="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6" fillId="0" borderId="41" xfId="0" applyFont="1" applyBorder="1" applyAlignment="1">
      <alignment vertical="top"/>
    </xf>
    <xf numFmtId="0" fontId="6" fillId="0" borderId="15" xfId="0" applyFont="1" applyBorder="1" applyAlignment="1">
      <alignment vertical="top"/>
    </xf>
    <xf numFmtId="0" fontId="6" fillId="0" borderId="7" xfId="0" applyFont="1" applyBorder="1" applyAlignment="1">
      <alignment horizontal="center" vertical="center"/>
    </xf>
    <xf numFmtId="0" fontId="7" fillId="0" borderId="11" xfId="0" applyFont="1" applyBorder="1" applyAlignment="1">
      <alignment horizontal="center"/>
    </xf>
    <xf numFmtId="0" fontId="6" fillId="0" borderId="23" xfId="0" applyFont="1" applyBorder="1" applyAlignment="1">
      <alignment horizontal="right" vertical="center"/>
    </xf>
    <xf numFmtId="164" fontId="6" fillId="0" borderId="0" xfId="0" applyNumberFormat="1" applyFont="1" applyAlignment="1">
      <alignment vertical="center" wrapText="1"/>
    </xf>
    <xf numFmtId="0" fontId="6" fillId="0" borderId="55" xfId="0" applyFont="1" applyBorder="1"/>
    <xf numFmtId="0" fontId="6" fillId="0" borderId="11" xfId="0" applyFont="1" applyBorder="1"/>
    <xf numFmtId="0" fontId="7" fillId="0" borderId="11"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2" fontId="6" fillId="0" borderId="11" xfId="0" applyNumberFormat="1" applyFont="1" applyBorder="1"/>
    <xf numFmtId="2" fontId="6" fillId="0" borderId="30" xfId="0" applyNumberFormat="1" applyFont="1" applyBorder="1"/>
    <xf numFmtId="2" fontId="7" fillId="0" borderId="35" xfId="0" applyNumberFormat="1" applyFont="1" applyBorder="1"/>
    <xf numFmtId="0" fontId="7" fillId="0" borderId="43" xfId="0" applyFont="1" applyBorder="1" applyAlignment="1">
      <alignment horizontal="center" vertical="top"/>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25"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39" xfId="0" applyFont="1" applyBorder="1" applyAlignment="1">
      <alignment horizontal="left" vertical="top" wrapText="1"/>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7" fillId="0" borderId="40" xfId="0" applyFont="1" applyBorder="1" applyAlignment="1">
      <alignment horizontal="left" vertical="top" wrapText="1"/>
    </xf>
    <xf numFmtId="0" fontId="6" fillId="0" borderId="0" xfId="0" applyFont="1" applyBorder="1" applyAlignment="1">
      <alignment horizontal="center" vertical="center"/>
    </xf>
    <xf numFmtId="0" fontId="6" fillId="0" borderId="22" xfId="0" applyFont="1" applyBorder="1" applyAlignment="1">
      <alignment horizontal="left" vertical="center" wrapText="1"/>
    </xf>
    <xf numFmtId="0" fontId="6" fillId="0" borderId="7" xfId="0" applyFont="1" applyBorder="1" applyAlignment="1">
      <alignment horizontal="left" vertical="center" wrapText="1"/>
    </xf>
    <xf numFmtId="0" fontId="7" fillId="0" borderId="14" xfId="0" applyFont="1" applyBorder="1" applyAlignment="1">
      <alignment horizontal="left"/>
    </xf>
    <xf numFmtId="0" fontId="7" fillId="0" borderId="15" xfId="0" applyFont="1" applyBorder="1" applyAlignment="1">
      <alignment horizontal="left"/>
    </xf>
    <xf numFmtId="0" fontId="7" fillId="0" borderId="42" xfId="0" applyFont="1" applyBorder="1" applyAlignment="1">
      <alignment horizontal="left"/>
    </xf>
    <xf numFmtId="0" fontId="6" fillId="0" borderId="24" xfId="0" applyFont="1" applyBorder="1" applyAlignment="1">
      <alignment horizontal="left" vertical="center" wrapText="1"/>
    </xf>
    <xf numFmtId="0" fontId="6" fillId="0" borderId="5" xfId="0" applyFont="1" applyBorder="1" applyAlignment="1">
      <alignment horizontal="left" vertical="center" wrapText="1"/>
    </xf>
    <xf numFmtId="0" fontId="6" fillId="0" borderId="32"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2" fontId="6" fillId="0" borderId="28" xfId="0" applyNumberFormat="1" applyFont="1" applyBorder="1" applyAlignment="1">
      <alignment horizontal="right" vertical="center"/>
    </xf>
    <xf numFmtId="2" fontId="6" fillId="0" borderId="30"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36" xfId="0" applyFont="1" applyBorder="1" applyAlignment="1">
      <alignment horizontal="left"/>
    </xf>
    <xf numFmtId="0" fontId="6" fillId="0" borderId="37" xfId="0" applyFont="1" applyBorder="1" applyAlignment="1">
      <alignment horizontal="left"/>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7" fillId="0" borderId="24" xfId="0" applyFont="1" applyFill="1" applyBorder="1" applyAlignment="1">
      <alignment horizontal="left"/>
    </xf>
    <xf numFmtId="0" fontId="7" fillId="0" borderId="4" xfId="0" applyFont="1" applyFill="1" applyBorder="1" applyAlignment="1">
      <alignment horizontal="left"/>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7" fillId="0" borderId="20" xfId="0" applyFont="1" applyFill="1" applyBorder="1" applyAlignment="1">
      <alignment horizontal="left"/>
    </xf>
    <xf numFmtId="0" fontId="7" fillId="0" borderId="6" xfId="0" applyFont="1" applyFill="1" applyBorder="1" applyAlignment="1">
      <alignment horizontal="lef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6" fillId="0" borderId="3" xfId="0" applyFont="1" applyBorder="1" applyAlignment="1">
      <alignment horizontal="center" vertical="center" wrapText="1"/>
    </xf>
    <xf numFmtId="2" fontId="6" fillId="0" borderId="2" xfId="0" applyNumberFormat="1" applyFont="1" applyBorder="1" applyAlignment="1">
      <alignment horizontal="right" vertical="center"/>
    </xf>
    <xf numFmtId="2" fontId="6" fillId="0" borderId="3" xfId="0" applyNumberFormat="1" applyFont="1" applyBorder="1" applyAlignment="1">
      <alignment horizontal="right" vertical="center"/>
    </xf>
    <xf numFmtId="0" fontId="6" fillId="0" borderId="39"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0" fontId="7" fillId="0" borderId="32" xfId="0" applyFont="1" applyBorder="1" applyAlignment="1">
      <alignment horizontal="left" vertical="top" wrapText="1"/>
    </xf>
    <xf numFmtId="0" fontId="7" fillId="0" borderId="12" xfId="0" applyFont="1" applyBorder="1" applyAlignment="1">
      <alignment horizontal="left" vertical="top" wrapText="1"/>
    </xf>
    <xf numFmtId="0" fontId="7" fillId="0" borderId="33" xfId="0" applyFont="1" applyBorder="1" applyAlignment="1">
      <alignment horizontal="left" vertical="top" wrapText="1"/>
    </xf>
    <xf numFmtId="0" fontId="7" fillId="0" borderId="52" xfId="0" applyFont="1" applyBorder="1" applyAlignment="1">
      <alignment horizontal="left" vertical="top"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6" fillId="0" borderId="0" xfId="0" applyFont="1" applyFill="1" applyBorder="1" applyAlignment="1">
      <alignment horizontal="left"/>
    </xf>
    <xf numFmtId="0" fontId="7" fillId="0" borderId="32" xfId="0" applyFont="1" applyBorder="1" applyAlignment="1">
      <alignment horizontal="center" vertical="top"/>
    </xf>
    <xf numFmtId="0" fontId="7" fillId="0" borderId="20" xfId="0" applyFont="1" applyBorder="1" applyAlignment="1">
      <alignment horizontal="center" vertical="top"/>
    </xf>
    <xf numFmtId="0" fontId="6" fillId="0" borderId="0" xfId="0" applyFont="1" applyFill="1" applyBorder="1" applyAlignment="1">
      <alignment horizontal="left" vertical="top"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right" vertical="center"/>
    </xf>
    <xf numFmtId="0" fontId="7" fillId="0" borderId="5" xfId="0" applyFont="1" applyBorder="1" applyAlignment="1">
      <alignment horizontal="left" vertical="top" wrapText="1"/>
    </xf>
    <xf numFmtId="0" fontId="7" fillId="0" borderId="55" xfId="0" applyFont="1" applyBorder="1" applyAlignment="1">
      <alignment horizontal="left" vertical="top" wrapText="1"/>
    </xf>
    <xf numFmtId="0" fontId="7" fillId="0" borderId="49"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horizontal="left" vertical="top" wrapText="1"/>
    </xf>
    <xf numFmtId="0" fontId="7" fillId="0" borderId="21"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23" xfId="0" applyFont="1" applyBorder="1" applyAlignment="1">
      <alignment horizontal="left" vertical="top" wrapText="1"/>
    </xf>
    <xf numFmtId="0" fontId="7" fillId="0" borderId="41" xfId="0" applyFont="1" applyFill="1" applyBorder="1" applyAlignment="1">
      <alignment horizontal="left"/>
    </xf>
    <xf numFmtId="0" fontId="7" fillId="0" borderId="15" xfId="0" applyFont="1" applyFill="1" applyBorder="1" applyAlignment="1">
      <alignment horizontal="left"/>
    </xf>
    <xf numFmtId="0" fontId="6" fillId="0" borderId="20" xfId="0" applyFont="1" applyBorder="1" applyAlignment="1">
      <alignment horizontal="left" vertical="center" wrapText="1"/>
    </xf>
    <xf numFmtId="2" fontId="6" fillId="0" borderId="21" xfId="0" applyNumberFormat="1" applyFont="1" applyBorder="1" applyAlignment="1">
      <alignment horizontal="right" vertical="center"/>
    </xf>
    <xf numFmtId="0" fontId="7" fillId="0" borderId="2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wrapText="1"/>
    </xf>
    <xf numFmtId="0" fontId="7" fillId="0" borderId="40"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42" xfId="0" applyFont="1" applyBorder="1" applyAlignment="1">
      <alignment horizontal="left" vertical="center"/>
    </xf>
    <xf numFmtId="0" fontId="6" fillId="0" borderId="14" xfId="0" applyFont="1" applyBorder="1" applyAlignment="1">
      <alignment horizontal="left" vertical="top"/>
    </xf>
    <xf numFmtId="0" fontId="6" fillId="0" borderId="15" xfId="0" applyFont="1" applyBorder="1" applyAlignment="1">
      <alignment horizontal="left" vertical="top"/>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39"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6" fillId="0" borderId="17" xfId="0" applyFont="1" applyBorder="1" applyAlignment="1">
      <alignment horizontal="left"/>
    </xf>
    <xf numFmtId="0" fontId="6" fillId="0" borderId="31" xfId="0" applyFont="1" applyBorder="1" applyAlignment="1">
      <alignment horizontal="left"/>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7" fillId="0" borderId="10" xfId="0" applyFont="1" applyBorder="1" applyAlignment="1">
      <alignment horizontal="left" vertical="center" wrapText="1"/>
    </xf>
    <xf numFmtId="0" fontId="6" fillId="0" borderId="4" xfId="0" applyFont="1" applyBorder="1" applyAlignment="1">
      <alignment horizontal="left" vertical="center" wrapText="1"/>
    </xf>
    <xf numFmtId="0" fontId="7" fillId="0" borderId="41" xfId="0" applyFont="1" applyFill="1" applyBorder="1" applyAlignment="1">
      <alignment horizontal="left" vertical="top" wrapText="1"/>
    </xf>
    <xf numFmtId="0" fontId="7" fillId="0" borderId="10" xfId="0" applyFont="1" applyFill="1" applyBorder="1" applyAlignment="1">
      <alignment horizontal="left" vertical="top" wrapText="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left" wrapText="1"/>
    </xf>
    <xf numFmtId="0" fontId="6" fillId="0" borderId="5" xfId="0" applyFont="1" applyBorder="1" applyAlignment="1">
      <alignment horizontal="left" wrapText="1"/>
    </xf>
    <xf numFmtId="0" fontId="6" fillId="0" borderId="32" xfId="0" applyFont="1" applyBorder="1" applyAlignment="1">
      <alignment horizontal="left" wrapText="1"/>
    </xf>
    <xf numFmtId="0" fontId="6" fillId="0" borderId="12" xfId="0" applyFont="1" applyBorder="1" applyAlignment="1">
      <alignment horizontal="left" wrapText="1"/>
    </xf>
    <xf numFmtId="0" fontId="6" fillId="0" borderId="20" xfId="0" applyFont="1" applyBorder="1" applyAlignment="1">
      <alignment horizontal="left" wrapText="1"/>
    </xf>
    <xf numFmtId="0" fontId="6" fillId="0" borderId="8" xfId="0" applyFont="1" applyBorder="1" applyAlignment="1">
      <alignment horizontal="left" wrapText="1"/>
    </xf>
    <xf numFmtId="0" fontId="7" fillId="0" borderId="8" xfId="0" applyFont="1" applyFill="1" applyBorder="1" applyAlignment="1">
      <alignment horizontal="left" vertical="top" wrapText="1"/>
    </xf>
    <xf numFmtId="0" fontId="6" fillId="0" borderId="24" xfId="0" applyFont="1" applyBorder="1" applyAlignment="1">
      <alignment horizontal="left" vertical="top" wrapText="1"/>
    </xf>
    <xf numFmtId="0" fontId="6" fillId="0" borderId="5" xfId="0" applyFont="1" applyBorder="1" applyAlignment="1">
      <alignment horizontal="left" vertical="top" wrapText="1"/>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41" xfId="0" applyFont="1" applyBorder="1" applyAlignment="1">
      <alignment horizontal="left" vertical="top"/>
    </xf>
    <xf numFmtId="0" fontId="6" fillId="0" borderId="10" xfId="0" applyFont="1" applyBorder="1" applyAlignment="1">
      <alignment horizontal="left" vertical="top"/>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39" xfId="0" applyFont="1" applyBorder="1" applyAlignment="1">
      <alignment horizontal="right" vertical="center"/>
    </xf>
    <xf numFmtId="0" fontId="7" fillId="0" borderId="15" xfId="0" applyFont="1" applyFill="1" applyBorder="1" applyAlignment="1">
      <alignment horizontal="left" vertical="top" wrapText="1"/>
    </xf>
    <xf numFmtId="2" fontId="6" fillId="0" borderId="39" xfId="0" applyNumberFormat="1" applyFont="1" applyBorder="1" applyAlignment="1">
      <alignment horizontal="right" vertical="center"/>
    </xf>
    <xf numFmtId="2" fontId="6" fillId="0" borderId="51" xfId="0" applyNumberFormat="1" applyFont="1" applyBorder="1" applyAlignment="1">
      <alignment horizontal="right" vertical="center"/>
    </xf>
    <xf numFmtId="0" fontId="6" fillId="0" borderId="32" xfId="0" applyFont="1" applyBorder="1" applyAlignment="1">
      <alignment horizontal="left" vertical="top" wrapText="1"/>
    </xf>
    <xf numFmtId="0" fontId="6" fillId="0" borderId="0"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53" xfId="0" applyFont="1" applyBorder="1" applyAlignment="1">
      <alignment horizontal="center" vertical="center"/>
    </xf>
    <xf numFmtId="0" fontId="6" fillId="0" borderId="36" xfId="0" applyFont="1" applyBorder="1" applyAlignment="1">
      <alignment horizontal="left" vertical="top"/>
    </xf>
    <xf numFmtId="0" fontId="6" fillId="0" borderId="37" xfId="0" applyFont="1" applyBorder="1" applyAlignment="1">
      <alignment horizontal="left" vertical="top"/>
    </xf>
    <xf numFmtId="0" fontId="7" fillId="0" borderId="24" xfId="0" applyFont="1" applyBorder="1" applyAlignment="1">
      <alignment horizontal="center" vertical="top"/>
    </xf>
    <xf numFmtId="0" fontId="6" fillId="0" borderId="6" xfId="0" applyFont="1" applyBorder="1" applyAlignment="1">
      <alignment horizontal="left" vertical="center" wrapText="1"/>
    </xf>
    <xf numFmtId="0" fontId="7" fillId="0" borderId="25"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2" fontId="6" fillId="0" borderId="25" xfId="0" applyNumberFormat="1" applyFont="1" applyBorder="1" applyAlignment="1">
      <alignment horizontal="right" vertical="center"/>
    </xf>
    <xf numFmtId="2" fontId="6" fillId="0" borderId="40" xfId="0" applyNumberFormat="1" applyFont="1" applyBorder="1" applyAlignment="1">
      <alignment horizontal="right" vertical="center"/>
    </xf>
    <xf numFmtId="0" fontId="7" fillId="0" borderId="32" xfId="0" applyFont="1" applyFill="1" applyBorder="1" applyAlignment="1">
      <alignment horizontal="left"/>
    </xf>
    <xf numFmtId="0" fontId="7" fillId="0" borderId="0" xfId="0" applyFont="1" applyFill="1" applyBorder="1" applyAlignment="1">
      <alignment horizontal="left"/>
    </xf>
    <xf numFmtId="0" fontId="6" fillId="0" borderId="6" xfId="0" applyFont="1" applyBorder="1" applyAlignment="1">
      <alignment horizontal="left" vertical="top" wrapText="1"/>
    </xf>
    <xf numFmtId="0" fontId="6" fillId="0" borderId="40" xfId="0" applyFont="1" applyBorder="1" applyAlignment="1">
      <alignment horizontal="right" vertical="center"/>
    </xf>
    <xf numFmtId="0" fontId="6" fillId="0" borderId="28" xfId="0" applyFont="1" applyBorder="1" applyAlignment="1">
      <alignment horizontal="right" vertical="center"/>
    </xf>
    <xf numFmtId="0" fontId="6" fillId="0" borderId="30" xfId="0" applyFont="1" applyBorder="1" applyAlignment="1">
      <alignment horizontal="right" vertical="center"/>
    </xf>
    <xf numFmtId="0" fontId="6" fillId="0" borderId="21" xfId="0" applyFont="1" applyBorder="1" applyAlignment="1">
      <alignment horizontal="right" vertical="center"/>
    </xf>
    <xf numFmtId="0" fontId="6" fillId="0" borderId="24" xfId="0" applyFont="1" applyBorder="1" applyAlignment="1">
      <alignment horizontal="left" vertical="center"/>
    </xf>
    <xf numFmtId="0" fontId="6" fillId="0" borderId="32" xfId="0" applyFont="1" applyBorder="1" applyAlignment="1">
      <alignment horizontal="left" vertical="center"/>
    </xf>
    <xf numFmtId="0" fontId="6" fillId="0" borderId="12" xfId="0" applyFont="1" applyBorder="1" applyAlignment="1">
      <alignment horizontal="left" vertical="center"/>
    </xf>
    <xf numFmtId="0" fontId="6" fillId="0" borderId="20" xfId="0" applyFont="1" applyBorder="1" applyAlignment="1">
      <alignment horizontal="lef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Fill="1" applyBorder="1" applyAlignment="1">
      <alignment horizontal="left"/>
    </xf>
    <xf numFmtId="0" fontId="7" fillId="0" borderId="5" xfId="0" applyFont="1" applyFill="1" applyBorder="1" applyAlignment="1">
      <alignment horizontal="left" vertical="top" wrapText="1"/>
    </xf>
    <xf numFmtId="0" fontId="6" fillId="0" borderId="41" xfId="0" applyFont="1" applyBorder="1" applyAlignment="1">
      <alignment horizontal="left" vertical="top" wrapText="1"/>
    </xf>
    <xf numFmtId="0" fontId="6" fillId="0" borderId="10" xfId="0" applyFont="1" applyBorder="1" applyAlignment="1">
      <alignment horizontal="left" vertical="top" wrapText="1"/>
    </xf>
    <xf numFmtId="0" fontId="6" fillId="0" borderId="59" xfId="0" applyFont="1" applyBorder="1" applyAlignment="1">
      <alignment horizontal="left" vertical="top"/>
    </xf>
    <xf numFmtId="0" fontId="6" fillId="0" borderId="47" xfId="0" applyFont="1" applyBorder="1" applyAlignment="1">
      <alignment horizontal="left" vertical="top"/>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57" xfId="0" applyFont="1" applyBorder="1" applyAlignment="1">
      <alignment horizontal="left"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left" vertical="top"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6" fillId="0" borderId="35" xfId="0" applyFont="1" applyBorder="1" applyAlignment="1">
      <alignment horizontal="right" vertical="center"/>
    </xf>
    <xf numFmtId="0" fontId="6" fillId="0" borderId="14" xfId="0" applyFont="1" applyBorder="1" applyAlignment="1">
      <alignment horizontal="left"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52" xfId="0" applyFont="1"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10" xfId="0" applyFont="1" applyBorder="1" applyAlignment="1">
      <alignment horizontal="left"/>
    </xf>
    <xf numFmtId="0" fontId="7" fillId="0" borderId="56"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51" xfId="0" applyFont="1" applyFill="1" applyBorder="1" applyAlignment="1">
      <alignment horizontal="left" vertical="top" wrapText="1"/>
    </xf>
    <xf numFmtId="0" fontId="6" fillId="0" borderId="41" xfId="0" applyFont="1" applyBorder="1" applyAlignment="1">
      <alignment horizontal="left"/>
    </xf>
    <xf numFmtId="0" fontId="6" fillId="0" borderId="10" xfId="0" applyFont="1" applyBorder="1" applyAlignment="1">
      <alignment horizontal="left"/>
    </xf>
    <xf numFmtId="0" fontId="7" fillId="0" borderId="5" xfId="0" applyFont="1" applyBorder="1" applyAlignment="1">
      <alignment horizontal="left" vertical="center" wrapText="1"/>
    </xf>
    <xf numFmtId="2" fontId="6" fillId="0" borderId="28" xfId="0" applyNumberFormat="1" applyFont="1" applyBorder="1" applyAlignment="1">
      <alignment vertical="center" wrapText="1"/>
    </xf>
    <xf numFmtId="2" fontId="6" fillId="0" borderId="21" xfId="0" applyNumberFormat="1" applyFont="1" applyBorder="1" applyAlignment="1">
      <alignment vertical="center" wrapText="1"/>
    </xf>
    <xf numFmtId="0" fontId="6" fillId="0" borderId="59" xfId="0" applyFont="1" applyBorder="1" applyAlignment="1">
      <alignment horizontal="left"/>
    </xf>
    <xf numFmtId="0" fontId="6" fillId="0" borderId="47" xfId="0" applyFont="1" applyBorder="1" applyAlignment="1">
      <alignment horizontal="left"/>
    </xf>
    <xf numFmtId="0" fontId="6" fillId="0" borderId="22" xfId="0" applyFont="1" applyBorder="1" applyAlignment="1">
      <alignment horizontal="left" vertical="top" wrapText="1"/>
    </xf>
    <xf numFmtId="0" fontId="6" fillId="0" borderId="14" xfId="0" applyFont="1" applyBorder="1" applyAlignment="1">
      <alignment horizontal="left" vertical="top" wrapText="1"/>
    </xf>
    <xf numFmtId="0" fontId="7" fillId="0" borderId="20" xfId="0"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2" fontId="6" fillId="0" borderId="35" xfId="0" applyNumberFormat="1" applyFont="1" applyBorder="1" applyAlignment="1">
      <alignment horizontal="right" vertical="center"/>
    </xf>
    <xf numFmtId="2" fontId="6" fillId="0" borderId="19" xfId="0" applyNumberFormat="1" applyFont="1" applyBorder="1" applyAlignment="1">
      <alignment horizontal="right"/>
    </xf>
    <xf numFmtId="2" fontId="6" fillId="0" borderId="30" xfId="0" applyNumberFormat="1" applyFont="1" applyBorder="1" applyAlignment="1">
      <alignment horizontal="right"/>
    </xf>
    <xf numFmtId="2" fontId="6" fillId="0" borderId="21" xfId="0" applyNumberFormat="1" applyFont="1" applyBorder="1" applyAlignment="1">
      <alignment horizontal="right"/>
    </xf>
    <xf numFmtId="2" fontId="6" fillId="0" borderId="28" xfId="0" applyNumberFormat="1" applyFont="1" applyBorder="1" applyAlignment="1">
      <alignment horizontal="right"/>
    </xf>
    <xf numFmtId="0" fontId="7" fillId="0" borderId="28" xfId="0" applyFont="1" applyBorder="1" applyAlignment="1">
      <alignment horizontal="center"/>
    </xf>
    <xf numFmtId="0" fontId="7" fillId="0" borderId="21" xfId="0" applyFont="1" applyBorder="1" applyAlignment="1">
      <alignment horizontal="center"/>
    </xf>
    <xf numFmtId="0" fontId="6" fillId="0" borderId="11" xfId="0" applyFont="1" applyBorder="1" applyAlignment="1">
      <alignment horizontal="center" vertical="center" wrapText="1"/>
    </xf>
    <xf numFmtId="0" fontId="7" fillId="0" borderId="25" xfId="0" applyFont="1" applyBorder="1" applyAlignment="1">
      <alignment horizontal="center"/>
    </xf>
    <xf numFmtId="0" fontId="7" fillId="0" borderId="40" xfId="0" applyFont="1" applyBorder="1" applyAlignment="1">
      <alignment horizontal="center"/>
    </xf>
    <xf numFmtId="0" fontId="7" fillId="0" borderId="24" xfId="0" applyFont="1" applyBorder="1" applyAlignment="1">
      <alignment horizontal="left" vertical="top" wrapText="1"/>
    </xf>
    <xf numFmtId="0" fontId="6" fillId="0" borderId="22" xfId="0" applyFont="1" applyBorder="1" applyAlignment="1">
      <alignment horizontal="left" vertical="top"/>
    </xf>
    <xf numFmtId="0" fontId="6" fillId="0" borderId="7" xfId="0" applyFont="1" applyBorder="1" applyAlignment="1">
      <alignment horizontal="left" vertical="top"/>
    </xf>
    <xf numFmtId="0" fontId="6" fillId="0" borderId="50" xfId="0" applyFont="1" applyBorder="1" applyAlignment="1">
      <alignment horizontal="left" vertical="top"/>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32" xfId="0" applyFont="1" applyBorder="1" applyAlignment="1">
      <alignment horizontal="left" vertical="top"/>
    </xf>
    <xf numFmtId="0" fontId="6" fillId="0" borderId="0" xfId="0" applyFont="1" applyBorder="1" applyAlignment="1">
      <alignment horizontal="left" vertical="top"/>
    </xf>
    <xf numFmtId="2" fontId="6" fillId="0" borderId="28" xfId="0" applyNumberFormat="1" applyFont="1" applyFill="1" applyBorder="1" applyAlignment="1">
      <alignment horizontal="right" vertical="center"/>
    </xf>
    <xf numFmtId="2" fontId="6" fillId="0" borderId="21" xfId="0" applyNumberFormat="1" applyFont="1" applyFill="1" applyBorder="1" applyAlignment="1">
      <alignment horizontal="right" vertical="center"/>
    </xf>
    <xf numFmtId="0" fontId="7" fillId="0" borderId="28" xfId="0" applyFont="1" applyBorder="1" applyAlignment="1">
      <alignment horizontal="right" vertical="center"/>
    </xf>
    <xf numFmtId="0" fontId="7" fillId="0" borderId="30" xfId="0" applyFont="1" applyBorder="1" applyAlignment="1">
      <alignment horizontal="right" vertical="center"/>
    </xf>
    <xf numFmtId="0" fontId="7" fillId="0" borderId="35" xfId="0" applyFont="1" applyBorder="1" applyAlignment="1">
      <alignment horizontal="right" vertical="center"/>
    </xf>
    <xf numFmtId="0" fontId="7" fillId="0" borderId="0" xfId="0" applyFont="1" applyAlignment="1">
      <alignment horizontal="center"/>
    </xf>
    <xf numFmtId="0" fontId="7" fillId="0" borderId="0" xfId="0" applyFont="1" applyAlignment="1">
      <alignment horizontal="center" vertical="center"/>
    </xf>
    <xf numFmtId="0" fontId="6" fillId="0" borderId="24" xfId="0" applyFont="1" applyBorder="1" applyAlignment="1">
      <alignment horizontal="left" vertical="top"/>
    </xf>
    <xf numFmtId="0" fontId="6" fillId="0" borderId="4" xfId="0" applyFont="1" applyBorder="1" applyAlignment="1">
      <alignment horizontal="left" vertical="top"/>
    </xf>
    <xf numFmtId="0" fontId="0" fillId="0" borderId="0" xfId="0" applyBorder="1" applyAlignment="1">
      <alignment horizontal="center"/>
    </xf>
    <xf numFmtId="0" fontId="1" fillId="0" borderId="0" xfId="0" applyFont="1" applyBorder="1" applyAlignment="1">
      <alignment horizontal="center" vertical="center" wrapText="1"/>
    </xf>
    <xf numFmtId="0" fontId="7" fillId="0" borderId="24" xfId="0" applyFont="1" applyFill="1"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wrapText="1"/>
    </xf>
    <xf numFmtId="0" fontId="0" fillId="0" borderId="8" xfId="0" applyBorder="1" applyAlignment="1">
      <alignment horizontal="left" vertical="center" wrapText="1"/>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right" vertical="center"/>
    </xf>
    <xf numFmtId="0" fontId="6" fillId="0" borderId="22" xfId="0" applyFont="1" applyFill="1" applyBorder="1" applyAlignment="1">
      <alignment horizontal="left"/>
    </xf>
    <xf numFmtId="0" fontId="6" fillId="0" borderId="7" xfId="0" applyFont="1" applyFill="1" applyBorder="1" applyAlignment="1">
      <alignment horizontal="left"/>
    </xf>
    <xf numFmtId="0" fontId="6" fillId="0" borderId="17" xfId="0" applyFont="1" applyBorder="1" applyAlignment="1">
      <alignment horizontal="left" vertical="top"/>
    </xf>
    <xf numFmtId="0" fontId="6" fillId="0" borderId="31" xfId="0" applyFont="1" applyBorder="1" applyAlignment="1">
      <alignment horizontal="left" vertical="top"/>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7" fillId="0" borderId="14" xfId="0" applyFont="1" applyBorder="1" applyAlignment="1">
      <alignment horizontal="left" vertical="top" wrapText="1"/>
    </xf>
    <xf numFmtId="16" fontId="6" fillId="0" borderId="41" xfId="0" applyNumberFormat="1" applyFont="1" applyFill="1" applyBorder="1" applyAlignment="1">
      <alignment horizontal="left" vertical="top" wrapText="1"/>
    </xf>
    <xf numFmtId="16" fontId="6" fillId="0" borderId="10" xfId="0" applyNumberFormat="1"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10" xfId="0" applyFont="1" applyFill="1" applyBorder="1" applyAlignment="1">
      <alignment horizontal="left" vertical="top" wrapText="1"/>
    </xf>
    <xf numFmtId="0" fontId="8" fillId="0" borderId="32" xfId="0" applyFont="1" applyBorder="1" applyAlignment="1">
      <alignment horizontal="left" vertical="center" wrapText="1"/>
    </xf>
    <xf numFmtId="0" fontId="8" fillId="0" borderId="0" xfId="0" applyFont="1" applyBorder="1" applyAlignment="1">
      <alignment horizontal="left" vertical="center" wrapText="1"/>
    </xf>
    <xf numFmtId="2" fontId="2" fillId="0" borderId="38" xfId="0" applyNumberFormat="1" applyFont="1" applyBorder="1"/>
    <xf numFmtId="2" fontId="6" fillId="0" borderId="13" xfId="0" applyNumberFormat="1" applyFont="1" applyBorder="1" applyAlignment="1">
      <alignment horizontal="right" vertical="center"/>
    </xf>
    <xf numFmtId="0" fontId="2" fillId="0" borderId="17" xfId="0" applyFont="1" applyBorder="1" applyAlignment="1">
      <alignment vertical="top"/>
    </xf>
    <xf numFmtId="0" fontId="12" fillId="0" borderId="31" xfId="0" applyFont="1" applyBorder="1" applyAlignment="1">
      <alignment vertical="top"/>
    </xf>
    <xf numFmtId="0" fontId="11" fillId="0" borderId="31" xfId="0" applyFont="1" applyBorder="1"/>
    <xf numFmtId="0" fontId="6" fillId="0" borderId="7" xfId="0" applyFont="1" applyBorder="1" applyAlignment="1">
      <alignment horizontal="left" vertical="top" wrapText="1"/>
    </xf>
    <xf numFmtId="2" fontId="6" fillId="0" borderId="7"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57999999999999996" right="0.17" top="0.3" bottom="0.4" header="0.3" footer="0.32"/>
  <pageSetup paperSize="9" orientation="landscape" r:id="rId1"/>
</worksheet>
</file>

<file path=xl/worksheets/sheet10.xml><?xml version="1.0" encoding="utf-8"?>
<worksheet xmlns="http://schemas.openxmlformats.org/spreadsheetml/2006/main" xmlns:r="http://schemas.openxmlformats.org/officeDocument/2006/relationships">
  <dimension ref="A1:F130"/>
  <sheetViews>
    <sheetView topLeftCell="A97" zoomScale="80" zoomScaleNormal="80" workbookViewId="0">
      <selection activeCell="A119" sqref="A119:D122"/>
    </sheetView>
  </sheetViews>
  <sheetFormatPr defaultRowHeight="15"/>
  <cols>
    <col min="1" max="1" width="12.28515625" customWidth="1"/>
    <col min="2" max="2" width="36.7109375" customWidth="1"/>
    <col min="3" max="3" width="24.7109375" customWidth="1"/>
    <col min="4" max="4" width="20.28515625" customWidth="1"/>
    <col min="5" max="5" width="11.140625" style="29" customWidth="1"/>
    <col min="6" max="6" width="11.42578125" style="29" customWidth="1"/>
    <col min="7" max="7" width="11.140625" customWidth="1"/>
    <col min="8" max="9" width="11.42578125" bestFit="1" customWidth="1"/>
  </cols>
  <sheetData>
    <row r="1" spans="1:4" ht="15" customHeight="1">
      <c r="A1" s="473" t="s">
        <v>514</v>
      </c>
      <c r="B1" s="473"/>
      <c r="C1" s="473"/>
      <c r="D1" s="473"/>
    </row>
    <row r="2" spans="1:4">
      <c r="A2" s="30"/>
      <c r="B2" s="30"/>
      <c r="C2" s="30"/>
      <c r="D2" s="30"/>
    </row>
    <row r="3" spans="1:4">
      <c r="A3" s="474" t="s">
        <v>89</v>
      </c>
      <c r="B3" s="474"/>
      <c r="C3" s="30"/>
      <c r="D3" s="30"/>
    </row>
    <row r="4" spans="1:4">
      <c r="A4" s="481" t="s">
        <v>47</v>
      </c>
      <c r="B4" s="481"/>
      <c r="C4" s="30">
        <v>1987</v>
      </c>
      <c r="D4" s="30"/>
    </row>
    <row r="5" spans="1:4">
      <c r="A5" s="481" t="s">
        <v>44</v>
      </c>
      <c r="B5" s="481"/>
      <c r="C5" s="30">
        <v>60</v>
      </c>
      <c r="D5" s="30"/>
    </row>
    <row r="6" spans="1:4">
      <c r="A6" s="481" t="s">
        <v>45</v>
      </c>
      <c r="B6" s="481"/>
      <c r="C6" s="30">
        <v>5</v>
      </c>
      <c r="D6" s="30"/>
    </row>
    <row r="7" spans="1:4">
      <c r="A7" s="481" t="s">
        <v>46</v>
      </c>
      <c r="B7" s="481"/>
      <c r="C7" s="30">
        <v>4</v>
      </c>
      <c r="D7" s="30"/>
    </row>
    <row r="8" spans="1:4">
      <c r="A8" s="481" t="s">
        <v>51</v>
      </c>
      <c r="B8" s="481"/>
      <c r="C8" s="30">
        <v>2815.7</v>
      </c>
      <c r="D8" s="30"/>
    </row>
    <row r="9" spans="1:4">
      <c r="A9" s="481" t="s">
        <v>56</v>
      </c>
      <c r="B9" s="481"/>
      <c r="C9" s="30">
        <v>285.10000000000002</v>
      </c>
      <c r="D9" s="30"/>
    </row>
    <row r="10" spans="1:4">
      <c r="A10" s="481" t="s">
        <v>52</v>
      </c>
      <c r="B10" s="481"/>
      <c r="C10" s="30">
        <v>119</v>
      </c>
      <c r="D10" s="30"/>
    </row>
    <row r="11" spans="1:4">
      <c r="A11" s="29"/>
      <c r="B11" s="29"/>
      <c r="C11" s="29"/>
      <c r="D11" s="29"/>
    </row>
    <row r="12" spans="1:4">
      <c r="A12" s="479" t="s">
        <v>179</v>
      </c>
      <c r="B12" s="480"/>
      <c r="C12" s="480"/>
      <c r="D12" s="480"/>
    </row>
    <row r="13" spans="1:4">
      <c r="A13" s="479"/>
      <c r="B13" s="480"/>
      <c r="C13" s="480"/>
      <c r="D13" s="480"/>
    </row>
    <row r="14" spans="1:4" ht="15.75" thickBot="1">
      <c r="A14" s="480"/>
      <c r="B14" s="480"/>
      <c r="C14" s="480"/>
      <c r="D14" s="480"/>
    </row>
    <row r="15" spans="1:4">
      <c r="A15" s="81" t="s">
        <v>142</v>
      </c>
      <c r="B15" s="82"/>
      <c r="C15" s="82"/>
      <c r="D15" s="83"/>
    </row>
    <row r="16" spans="1:4">
      <c r="A16" s="84" t="s">
        <v>143</v>
      </c>
      <c r="B16" s="39"/>
      <c r="C16" s="39"/>
      <c r="D16" s="85"/>
    </row>
    <row r="17" spans="1:6">
      <c r="A17" s="86" t="s">
        <v>144</v>
      </c>
      <c r="B17" s="39"/>
      <c r="C17" s="39"/>
      <c r="D17" s="85"/>
    </row>
    <row r="18" spans="1:6">
      <c r="A18" s="172" t="s">
        <v>374</v>
      </c>
      <c r="B18" s="48" t="s">
        <v>705</v>
      </c>
      <c r="C18" s="48"/>
      <c r="D18" s="105">
        <v>42630.26</v>
      </c>
    </row>
    <row r="19" spans="1:6">
      <c r="A19" s="87" t="s">
        <v>1122</v>
      </c>
      <c r="B19" s="39" t="s">
        <v>1123</v>
      </c>
      <c r="C19" s="39"/>
      <c r="D19" s="85">
        <f>1668.44+950.01</f>
        <v>2618.4499999999998</v>
      </c>
    </row>
    <row r="20" spans="1:6">
      <c r="A20" s="84" t="s">
        <v>146</v>
      </c>
      <c r="B20" s="39"/>
      <c r="C20" s="39"/>
      <c r="D20" s="85"/>
    </row>
    <row r="21" spans="1:6">
      <c r="A21" s="86" t="s">
        <v>293</v>
      </c>
      <c r="B21" s="39"/>
      <c r="C21" s="39"/>
      <c r="D21" s="85"/>
    </row>
    <row r="22" spans="1:6">
      <c r="A22" s="172" t="s">
        <v>356</v>
      </c>
      <c r="B22" s="48" t="s">
        <v>994</v>
      </c>
      <c r="C22" s="48"/>
      <c r="D22" s="105">
        <v>3744.71</v>
      </c>
    </row>
    <row r="23" spans="1:6">
      <c r="A23" s="172" t="s">
        <v>1414</v>
      </c>
      <c r="B23" s="48" t="s">
        <v>1415</v>
      </c>
      <c r="C23" s="48"/>
      <c r="D23" s="105">
        <v>1943.87</v>
      </c>
    </row>
    <row r="24" spans="1:6">
      <c r="A24" s="86" t="s">
        <v>294</v>
      </c>
      <c r="B24" s="39"/>
      <c r="C24" s="39"/>
      <c r="D24" s="85"/>
    </row>
    <row r="25" spans="1:6" s="4" customFormat="1">
      <c r="A25" s="172" t="s">
        <v>359</v>
      </c>
      <c r="B25" s="48" t="s">
        <v>995</v>
      </c>
      <c r="C25" s="48"/>
      <c r="D25" s="105">
        <v>1047.9000000000001</v>
      </c>
      <c r="E25" s="29"/>
      <c r="F25" s="29"/>
    </row>
    <row r="26" spans="1:6">
      <c r="A26" s="86" t="s">
        <v>238</v>
      </c>
      <c r="B26" s="39"/>
      <c r="C26" s="39"/>
      <c r="D26" s="85"/>
    </row>
    <row r="27" spans="1:6">
      <c r="A27" s="84" t="s">
        <v>447</v>
      </c>
      <c r="B27" s="39"/>
      <c r="C27" s="39"/>
      <c r="D27" s="85"/>
    </row>
    <row r="28" spans="1:6">
      <c r="A28" s="87" t="s">
        <v>415</v>
      </c>
      <c r="B28" s="39"/>
      <c r="C28" s="39"/>
      <c r="D28" s="85"/>
    </row>
    <row r="29" spans="1:6">
      <c r="A29" s="87" t="s">
        <v>408</v>
      </c>
      <c r="B29" s="39"/>
      <c r="C29" s="39"/>
      <c r="D29" s="85"/>
    </row>
    <row r="30" spans="1:6">
      <c r="A30" s="87" t="s">
        <v>448</v>
      </c>
      <c r="B30" s="39"/>
      <c r="C30" s="39"/>
      <c r="D30" s="85"/>
    </row>
    <row r="31" spans="1:6">
      <c r="A31" s="87" t="s">
        <v>416</v>
      </c>
      <c r="B31" s="39"/>
      <c r="C31" s="39"/>
      <c r="D31" s="85"/>
    </row>
    <row r="32" spans="1:6">
      <c r="A32" s="87" t="s">
        <v>443</v>
      </c>
      <c r="B32" s="39"/>
      <c r="C32" s="39"/>
      <c r="D32" s="85"/>
    </row>
    <row r="33" spans="1:6">
      <c r="A33" s="87" t="s">
        <v>475</v>
      </c>
      <c r="B33" s="39"/>
      <c r="C33" s="39"/>
      <c r="D33" s="85"/>
    </row>
    <row r="34" spans="1:6" ht="15.75" thickBot="1">
      <c r="A34" s="87" t="s">
        <v>428</v>
      </c>
      <c r="B34" s="39"/>
      <c r="C34" s="39"/>
      <c r="D34" s="85">
        <v>43875.06</v>
      </c>
    </row>
    <row r="35" spans="1:6" ht="15.75" thickBot="1">
      <c r="A35" s="88" t="s">
        <v>48</v>
      </c>
      <c r="B35" s="89"/>
      <c r="C35" s="89"/>
      <c r="D35" s="90">
        <f>SUM(D16:D34)</f>
        <v>95860.25</v>
      </c>
    </row>
    <row r="36" spans="1:6" s="29" customFormat="1" ht="12.75">
      <c r="A36" s="39"/>
      <c r="B36" s="39"/>
      <c r="C36" s="39"/>
      <c r="D36" s="274"/>
      <c r="E36" s="28"/>
    </row>
    <row r="37" spans="1:6" s="29" customFormat="1" ht="12.75">
      <c r="A37" s="39"/>
      <c r="B37" s="39"/>
      <c r="C37" s="39"/>
      <c r="D37" s="274"/>
      <c r="E37" s="28"/>
    </row>
    <row r="38" spans="1:6">
      <c r="A38" s="103" t="s">
        <v>152</v>
      </c>
      <c r="B38" s="70"/>
      <c r="C38" s="63"/>
      <c r="D38" s="173"/>
    </row>
    <row r="39" spans="1:6">
      <c r="A39" s="86" t="s">
        <v>204</v>
      </c>
      <c r="B39" s="41"/>
      <c r="C39" s="64"/>
      <c r="D39" s="130">
        <v>54102.59</v>
      </c>
    </row>
    <row r="40" spans="1:6">
      <c r="A40" s="86" t="s">
        <v>50</v>
      </c>
      <c r="B40" s="39"/>
      <c r="C40" s="52"/>
      <c r="D40" s="93"/>
    </row>
    <row r="41" spans="1:6">
      <c r="A41" s="172" t="s">
        <v>322</v>
      </c>
      <c r="B41" s="48"/>
      <c r="C41" s="24" t="s">
        <v>1595</v>
      </c>
      <c r="D41" s="96"/>
    </row>
    <row r="42" spans="1:6">
      <c r="A42" s="257" t="s">
        <v>326</v>
      </c>
      <c r="B42" s="258"/>
      <c r="C42" s="259" t="s">
        <v>41</v>
      </c>
      <c r="D42" s="260"/>
    </row>
    <row r="43" spans="1:6">
      <c r="A43" s="506" t="s">
        <v>334</v>
      </c>
      <c r="B43" s="507"/>
      <c r="C43" s="455" t="s">
        <v>40</v>
      </c>
      <c r="D43" s="457"/>
    </row>
    <row r="44" spans="1:6">
      <c r="A44" s="508"/>
      <c r="B44" s="509"/>
      <c r="C44" s="456"/>
      <c r="D44" s="458"/>
    </row>
    <row r="45" spans="1:6">
      <c r="A45" s="502" t="s">
        <v>329</v>
      </c>
      <c r="B45" s="503"/>
      <c r="C45" s="225" t="s">
        <v>40</v>
      </c>
      <c r="D45" s="260"/>
    </row>
    <row r="46" spans="1:6">
      <c r="A46" s="97" t="s">
        <v>330</v>
      </c>
      <c r="B46" s="54"/>
      <c r="C46" s="465" t="s">
        <v>41</v>
      </c>
      <c r="D46" s="457"/>
    </row>
    <row r="47" spans="1:6">
      <c r="A47" s="98" t="s">
        <v>348</v>
      </c>
      <c r="B47" s="55"/>
      <c r="C47" s="466"/>
      <c r="D47" s="458"/>
    </row>
    <row r="48" spans="1:6" s="5" customFormat="1">
      <c r="A48" s="100" t="s">
        <v>186</v>
      </c>
      <c r="B48" s="58"/>
      <c r="C48" s="60" t="s">
        <v>315</v>
      </c>
      <c r="D48" s="131">
        <v>16950.52</v>
      </c>
      <c r="E48" s="29"/>
      <c r="F48" s="34"/>
    </row>
    <row r="49" spans="1:6" s="5" customFormat="1">
      <c r="A49" s="461" t="s">
        <v>187</v>
      </c>
      <c r="B49" s="462"/>
      <c r="C49" s="60" t="s">
        <v>7</v>
      </c>
      <c r="D49" s="132">
        <v>1804.23</v>
      </c>
      <c r="E49" s="29"/>
      <c r="F49" s="34"/>
    </row>
    <row r="50" spans="1:6" s="5" customFormat="1">
      <c r="A50" s="101" t="s">
        <v>222</v>
      </c>
      <c r="B50" s="32"/>
      <c r="C50" s="60" t="s">
        <v>1594</v>
      </c>
      <c r="D50" s="134">
        <v>2805.89</v>
      </c>
      <c r="E50" s="29"/>
      <c r="F50" s="29"/>
    </row>
    <row r="51" spans="1:6" s="5" customFormat="1">
      <c r="A51" s="100" t="s">
        <v>205</v>
      </c>
      <c r="B51" s="58"/>
      <c r="C51" s="60" t="s">
        <v>137</v>
      </c>
      <c r="D51" s="132">
        <v>1259.95</v>
      </c>
      <c r="E51" s="29"/>
      <c r="F51" s="34"/>
    </row>
    <row r="52" spans="1:6" s="5" customFormat="1">
      <c r="A52" s="461" t="s">
        <v>227</v>
      </c>
      <c r="B52" s="462"/>
      <c r="C52" s="60" t="s">
        <v>315</v>
      </c>
      <c r="D52" s="133">
        <v>16978.68</v>
      </c>
      <c r="E52" s="29"/>
      <c r="F52" s="34"/>
    </row>
    <row r="53" spans="1:6" s="5" customFormat="1">
      <c r="A53" s="439" t="s">
        <v>1592</v>
      </c>
      <c r="B53" s="440"/>
      <c r="C53" s="443" t="s">
        <v>298</v>
      </c>
      <c r="D53" s="445">
        <v>1125</v>
      </c>
      <c r="E53" s="29"/>
      <c r="F53" s="34"/>
    </row>
    <row r="54" spans="1:6" s="5" customFormat="1" ht="15" customHeight="1">
      <c r="A54" s="504"/>
      <c r="B54" s="449"/>
      <c r="C54" s="469"/>
      <c r="D54" s="505"/>
      <c r="E54" s="29"/>
      <c r="F54" s="34"/>
    </row>
    <row r="55" spans="1:6" s="5" customFormat="1">
      <c r="A55" s="100" t="s">
        <v>239</v>
      </c>
      <c r="B55" s="58"/>
      <c r="C55" s="60" t="s">
        <v>39</v>
      </c>
      <c r="D55" s="131">
        <v>2139.9499999999998</v>
      </c>
      <c r="E55" s="29"/>
      <c r="F55" s="34"/>
    </row>
    <row r="56" spans="1:6" s="5" customFormat="1">
      <c r="A56" s="461" t="s">
        <v>244</v>
      </c>
      <c r="B56" s="462"/>
      <c r="C56" s="60" t="s">
        <v>42</v>
      </c>
      <c r="D56" s="134">
        <v>18273.900000000001</v>
      </c>
      <c r="E56" s="29"/>
      <c r="F56" s="34"/>
    </row>
    <row r="57" spans="1:6">
      <c r="A57" s="103" t="s">
        <v>50</v>
      </c>
      <c r="B57" s="47"/>
      <c r="C57" s="26"/>
      <c r="D57" s="155"/>
    </row>
    <row r="58" spans="1:6">
      <c r="A58" s="475" t="s">
        <v>350</v>
      </c>
      <c r="B58" s="476"/>
      <c r="C58" s="52"/>
      <c r="D58" s="80">
        <v>3981.98</v>
      </c>
    </row>
    <row r="59" spans="1:6">
      <c r="A59" s="125" t="s">
        <v>351</v>
      </c>
      <c r="B59" s="53"/>
      <c r="C59" s="44"/>
      <c r="D59" s="105"/>
    </row>
    <row r="60" spans="1:6" ht="15.75" thickBot="1">
      <c r="A60" s="113" t="s">
        <v>48</v>
      </c>
      <c r="B60" s="106"/>
      <c r="C60" s="106"/>
      <c r="D60" s="137">
        <f>SUM(D39,D48:D56)</f>
        <v>115440.70999999999</v>
      </c>
    </row>
    <row r="63" spans="1:6">
      <c r="A63" s="433" t="s">
        <v>180</v>
      </c>
      <c r="B63" s="433"/>
      <c r="C63" s="433"/>
      <c r="D63" s="433"/>
    </row>
    <row r="64" spans="1:6" ht="15.75" thickBot="1">
      <c r="A64" s="143"/>
      <c r="B64" s="143"/>
      <c r="C64" s="143"/>
      <c r="D64" s="143"/>
    </row>
    <row r="65" spans="1:6">
      <c r="A65" s="278" t="s">
        <v>130</v>
      </c>
      <c r="B65" s="122" t="s">
        <v>156</v>
      </c>
      <c r="C65" s="123"/>
      <c r="D65" s="124"/>
    </row>
    <row r="66" spans="1:6">
      <c r="A66" s="157" t="s">
        <v>131</v>
      </c>
      <c r="B66" s="424" t="s">
        <v>198</v>
      </c>
      <c r="C66" s="425"/>
      <c r="D66" s="426"/>
    </row>
    <row r="67" spans="1:6" s="5" customFormat="1">
      <c r="A67" s="164"/>
      <c r="B67" s="427"/>
      <c r="C67" s="428"/>
      <c r="D67" s="429"/>
      <c r="E67" s="34"/>
      <c r="F67" s="34"/>
    </row>
    <row r="68" spans="1:6">
      <c r="A68" s="158"/>
      <c r="B68" s="430"/>
      <c r="C68" s="431"/>
      <c r="D68" s="432"/>
    </row>
    <row r="69" spans="1:6">
      <c r="A69" s="483" t="s">
        <v>132</v>
      </c>
      <c r="B69" s="424" t="s">
        <v>157</v>
      </c>
      <c r="C69" s="425"/>
      <c r="D69" s="426"/>
    </row>
    <row r="70" spans="1:6">
      <c r="A70" s="483"/>
      <c r="B70" s="427"/>
      <c r="C70" s="428"/>
      <c r="D70" s="429"/>
    </row>
    <row r="71" spans="1:6">
      <c r="A71" s="484"/>
      <c r="B71" s="430"/>
      <c r="C71" s="431"/>
      <c r="D71" s="432"/>
    </row>
    <row r="72" spans="1:6">
      <c r="A72" s="159" t="s">
        <v>159</v>
      </c>
      <c r="B72" s="424" t="s">
        <v>158</v>
      </c>
      <c r="C72" s="425"/>
      <c r="D72" s="426"/>
    </row>
    <row r="73" spans="1:6">
      <c r="A73" s="160"/>
      <c r="B73" s="427"/>
      <c r="C73" s="428"/>
      <c r="D73" s="429"/>
    </row>
    <row r="74" spans="1:6">
      <c r="A74" s="161"/>
      <c r="B74" s="427"/>
      <c r="C74" s="428"/>
      <c r="D74" s="429"/>
    </row>
    <row r="75" spans="1:6">
      <c r="A75" s="161"/>
      <c r="B75" s="427"/>
      <c r="C75" s="428"/>
      <c r="D75" s="429"/>
    </row>
    <row r="76" spans="1:6">
      <c r="A76" s="161"/>
      <c r="B76" s="427"/>
      <c r="C76" s="428"/>
      <c r="D76" s="429"/>
    </row>
    <row r="77" spans="1:6">
      <c r="A77" s="161"/>
      <c r="B77" s="427"/>
      <c r="C77" s="428"/>
      <c r="D77" s="429"/>
    </row>
    <row r="78" spans="1:6">
      <c r="A78" s="162"/>
      <c r="B78" s="430"/>
      <c r="C78" s="431"/>
      <c r="D78" s="432"/>
    </row>
    <row r="79" spans="1:6">
      <c r="A79" s="163" t="s">
        <v>160</v>
      </c>
      <c r="B79" s="45" t="s">
        <v>161</v>
      </c>
      <c r="C79" s="46"/>
      <c r="D79" s="126"/>
    </row>
    <row r="80" spans="1:6">
      <c r="A80" s="74" t="s">
        <v>162</v>
      </c>
      <c r="B80" s="424" t="s">
        <v>199</v>
      </c>
      <c r="C80" s="425"/>
      <c r="D80" s="426"/>
    </row>
    <row r="81" spans="1:4">
      <c r="A81" s="161"/>
      <c r="B81" s="427"/>
      <c r="C81" s="428"/>
      <c r="D81" s="429"/>
    </row>
    <row r="82" spans="1:4">
      <c r="A82" s="161"/>
      <c r="B82" s="427"/>
      <c r="C82" s="428"/>
      <c r="D82" s="429"/>
    </row>
    <row r="83" spans="1:4">
      <c r="A83" s="161"/>
      <c r="B83" s="427"/>
      <c r="C83" s="428"/>
      <c r="D83" s="429"/>
    </row>
    <row r="84" spans="1:4">
      <c r="A84" s="161"/>
      <c r="B84" s="427"/>
      <c r="C84" s="428"/>
      <c r="D84" s="429"/>
    </row>
    <row r="85" spans="1:4">
      <c r="A85" s="161"/>
      <c r="B85" s="427"/>
      <c r="C85" s="428"/>
      <c r="D85" s="429"/>
    </row>
    <row r="86" spans="1:4">
      <c r="A86" s="74" t="s">
        <v>163</v>
      </c>
      <c r="B86" s="436" t="s">
        <v>164</v>
      </c>
      <c r="C86" s="437"/>
      <c r="D86" s="438"/>
    </row>
    <row r="87" spans="1:4">
      <c r="A87" s="74" t="s">
        <v>165</v>
      </c>
      <c r="B87" s="424" t="s">
        <v>201</v>
      </c>
      <c r="C87" s="425"/>
      <c r="D87" s="426"/>
    </row>
    <row r="88" spans="1:4">
      <c r="A88" s="161"/>
      <c r="B88" s="427"/>
      <c r="C88" s="428"/>
      <c r="D88" s="429"/>
    </row>
    <row r="89" spans="1:4">
      <c r="A89" s="161"/>
      <c r="B89" s="427"/>
      <c r="C89" s="428"/>
      <c r="D89" s="429"/>
    </row>
    <row r="90" spans="1:4">
      <c r="A90" s="162"/>
      <c r="B90" s="430"/>
      <c r="C90" s="431"/>
      <c r="D90" s="432"/>
    </row>
    <row r="91" spans="1:4">
      <c r="A91" s="79" t="s">
        <v>166</v>
      </c>
      <c r="B91" s="499" t="s">
        <v>193</v>
      </c>
      <c r="C91" s="500"/>
      <c r="D91" s="501"/>
    </row>
    <row r="92" spans="1:4">
      <c r="A92" s="75"/>
      <c r="B92" s="499"/>
      <c r="C92" s="500"/>
      <c r="D92" s="501"/>
    </row>
    <row r="93" spans="1:4" ht="27" customHeight="1">
      <c r="A93" s="164" t="s">
        <v>168</v>
      </c>
      <c r="B93" s="500" t="s">
        <v>194</v>
      </c>
      <c r="C93" s="500"/>
      <c r="D93" s="501"/>
    </row>
    <row r="94" spans="1:4">
      <c r="A94" s="74" t="s">
        <v>170</v>
      </c>
      <c r="B94" s="424" t="s">
        <v>173</v>
      </c>
      <c r="C94" s="425"/>
      <c r="D94" s="426"/>
    </row>
    <row r="95" spans="1:4">
      <c r="A95" s="162"/>
      <c r="B95" s="430"/>
      <c r="C95" s="431"/>
      <c r="D95" s="432"/>
    </row>
    <row r="96" spans="1:4">
      <c r="A96" s="74" t="s">
        <v>172</v>
      </c>
      <c r="B96" s="436" t="s">
        <v>175</v>
      </c>
      <c r="C96" s="437"/>
      <c r="D96" s="438"/>
    </row>
    <row r="97" spans="1:4">
      <c r="A97" s="79" t="s">
        <v>174</v>
      </c>
      <c r="B97" s="424" t="s">
        <v>167</v>
      </c>
      <c r="C97" s="425"/>
      <c r="D97" s="426"/>
    </row>
    <row r="98" spans="1:4">
      <c r="A98" s="77"/>
      <c r="B98" s="427"/>
      <c r="C98" s="428"/>
      <c r="D98" s="429"/>
    </row>
    <row r="99" spans="1:4">
      <c r="A99" s="75"/>
      <c r="B99" s="430"/>
      <c r="C99" s="431"/>
      <c r="D99" s="432"/>
    </row>
    <row r="100" spans="1:4">
      <c r="A100" s="161" t="s">
        <v>176</v>
      </c>
      <c r="B100" s="424" t="s">
        <v>169</v>
      </c>
      <c r="C100" s="425"/>
      <c r="D100" s="426"/>
    </row>
    <row r="101" spans="1:4">
      <c r="A101" s="162"/>
      <c r="B101" s="430"/>
      <c r="C101" s="431"/>
      <c r="D101" s="432"/>
    </row>
    <row r="102" spans="1:4">
      <c r="A102" s="74" t="s">
        <v>178</v>
      </c>
      <c r="B102" s="424" t="s">
        <v>171</v>
      </c>
      <c r="C102" s="425"/>
      <c r="D102" s="426"/>
    </row>
    <row r="103" spans="1:4">
      <c r="A103" s="162"/>
      <c r="B103" s="430"/>
      <c r="C103" s="431"/>
      <c r="D103" s="432"/>
    </row>
    <row r="104" spans="1:4">
      <c r="A104" s="74" t="s">
        <v>195</v>
      </c>
      <c r="B104" s="424" t="s">
        <v>177</v>
      </c>
      <c r="C104" s="425"/>
      <c r="D104" s="426"/>
    </row>
    <row r="105" spans="1:4">
      <c r="A105" s="162"/>
      <c r="B105" s="430"/>
      <c r="C105" s="431"/>
      <c r="D105" s="432"/>
    </row>
    <row r="106" spans="1:4" ht="30" customHeight="1" thickBot="1">
      <c r="A106" s="161" t="s">
        <v>182</v>
      </c>
      <c r="B106" s="452" t="s">
        <v>200</v>
      </c>
      <c r="C106" s="453"/>
      <c r="D106" s="454"/>
    </row>
    <row r="107" spans="1:4" ht="15.75" thickBot="1">
      <c r="A107" s="114" t="s">
        <v>48</v>
      </c>
      <c r="B107" s="108"/>
      <c r="C107" s="108"/>
      <c r="D107" s="115">
        <v>53892.5</v>
      </c>
    </row>
    <row r="108" spans="1:4" ht="15.75" thickBot="1">
      <c r="A108" s="530" t="s">
        <v>181</v>
      </c>
      <c r="B108" s="531"/>
      <c r="C108" s="531"/>
      <c r="D108" s="165"/>
    </row>
    <row r="109" spans="1:4" ht="15" customHeight="1">
      <c r="A109" s="219" t="s">
        <v>183</v>
      </c>
      <c r="B109" s="494" t="s">
        <v>1653</v>
      </c>
      <c r="C109" s="495"/>
      <c r="D109" s="165"/>
    </row>
    <row r="110" spans="1:4">
      <c r="A110" s="161"/>
      <c r="B110" s="427"/>
      <c r="C110" s="476"/>
      <c r="D110" s="116"/>
    </row>
    <row r="111" spans="1:4">
      <c r="A111" s="161"/>
      <c r="B111" s="427"/>
      <c r="C111" s="476"/>
      <c r="D111" s="116"/>
    </row>
    <row r="112" spans="1:4">
      <c r="A112" s="161"/>
      <c r="B112" s="427"/>
      <c r="C112" s="476"/>
      <c r="D112" s="116"/>
    </row>
    <row r="113" spans="1:4">
      <c r="A113" s="162"/>
      <c r="B113" s="430"/>
      <c r="C113" s="496"/>
      <c r="D113" s="154">
        <v>15345.57</v>
      </c>
    </row>
    <row r="114" spans="1:4">
      <c r="A114" s="74" t="s">
        <v>196</v>
      </c>
      <c r="B114" s="424" t="s">
        <v>311</v>
      </c>
      <c r="C114" s="493"/>
      <c r="D114" s="141"/>
    </row>
    <row r="115" spans="1:4">
      <c r="A115" s="162"/>
      <c r="B115" s="430"/>
      <c r="C115" s="496"/>
      <c r="D115" s="154">
        <v>422.36</v>
      </c>
    </row>
    <row r="116" spans="1:4" ht="15.75" thickBot="1">
      <c r="A116" s="74" t="s">
        <v>197</v>
      </c>
      <c r="B116" s="424" t="s">
        <v>1651</v>
      </c>
      <c r="C116" s="493"/>
      <c r="D116" s="141">
        <v>8644.2000000000007</v>
      </c>
    </row>
    <row r="117" spans="1:4" ht="15.75" thickBot="1">
      <c r="A117" s="215" t="s">
        <v>48</v>
      </c>
      <c r="B117" s="108"/>
      <c r="C117" s="108"/>
      <c r="D117" s="115">
        <f>SUM(D109:D116)</f>
        <v>24412.13</v>
      </c>
    </row>
    <row r="118" spans="1:4">
      <c r="A118" s="522" t="s">
        <v>53</v>
      </c>
      <c r="B118" s="523"/>
      <c r="C118" s="46"/>
      <c r="D118" s="33">
        <f>SUM(D35,D60,D107,D117)</f>
        <v>289605.58999999997</v>
      </c>
    </row>
    <row r="119" spans="1:4">
      <c r="A119" s="687" t="s">
        <v>1686</v>
      </c>
      <c r="B119" s="687"/>
      <c r="C119" s="687"/>
      <c r="D119" s="688">
        <v>1083711.4600000002</v>
      </c>
    </row>
    <row r="120" spans="1:4">
      <c r="A120" s="687"/>
      <c r="B120" s="687"/>
      <c r="C120" s="687"/>
      <c r="D120" s="688"/>
    </row>
    <row r="121" spans="1:4">
      <c r="A121" s="562" t="s">
        <v>1687</v>
      </c>
      <c r="B121" s="562"/>
      <c r="C121" s="562"/>
      <c r="D121" s="683">
        <v>231000.42</v>
      </c>
    </row>
    <row r="122" spans="1:4">
      <c r="A122" s="577"/>
      <c r="B122" s="577"/>
      <c r="C122" s="577"/>
      <c r="D122" s="471"/>
    </row>
    <row r="123" spans="1:4">
      <c r="A123" s="486" t="s">
        <v>1665</v>
      </c>
      <c r="B123" s="487"/>
      <c r="C123" s="488"/>
      <c r="D123" s="470">
        <v>68084.429999999993</v>
      </c>
    </row>
    <row r="124" spans="1:4">
      <c r="A124" s="489"/>
      <c r="B124" s="490"/>
      <c r="C124" s="491"/>
      <c r="D124" s="492"/>
    </row>
    <row r="125" spans="1:4">
      <c r="A125" s="29"/>
      <c r="B125" s="29"/>
      <c r="C125" s="29"/>
      <c r="D125" s="29"/>
    </row>
    <row r="126" spans="1:4">
      <c r="A126" s="29"/>
      <c r="B126" s="29"/>
      <c r="C126" s="29"/>
      <c r="D126" s="29"/>
    </row>
    <row r="127" spans="1:4">
      <c r="A127" s="29"/>
      <c r="B127" s="29"/>
      <c r="C127" s="29"/>
      <c r="D127" s="29"/>
    </row>
    <row r="128" spans="1:4">
      <c r="A128" s="29"/>
      <c r="B128" s="29"/>
      <c r="C128" s="29"/>
      <c r="D128" s="29"/>
    </row>
    <row r="129" spans="1:4">
      <c r="A129" s="29"/>
      <c r="B129" s="29"/>
      <c r="C129" s="29"/>
      <c r="D129" s="29"/>
    </row>
    <row r="130" spans="1:4">
      <c r="A130" s="29"/>
      <c r="B130" s="29"/>
      <c r="C130" s="29"/>
      <c r="D130" s="29"/>
    </row>
  </sheetData>
  <mergeCells count="51">
    <mergeCell ref="D123:D124"/>
    <mergeCell ref="B100:D101"/>
    <mergeCell ref="B102:D103"/>
    <mergeCell ref="B104:D105"/>
    <mergeCell ref="B106:D106"/>
    <mergeCell ref="A108:C108"/>
    <mergeCell ref="B109:C113"/>
    <mergeCell ref="A118:B118"/>
    <mergeCell ref="A123:C124"/>
    <mergeCell ref="B114:C115"/>
    <mergeCell ref="B116:C116"/>
    <mergeCell ref="A119:C120"/>
    <mergeCell ref="D119:D120"/>
    <mergeCell ref="A121:C122"/>
    <mergeCell ref="D121:D122"/>
    <mergeCell ref="B91:D92"/>
    <mergeCell ref="B93:D93"/>
    <mergeCell ref="B94:D95"/>
    <mergeCell ref="B96:D96"/>
    <mergeCell ref="B97:D99"/>
    <mergeCell ref="A7:B7"/>
    <mergeCell ref="A8:B8"/>
    <mergeCell ref="A9:B9"/>
    <mergeCell ref="A10:B10"/>
    <mergeCell ref="A1:D1"/>
    <mergeCell ref="A3:B3"/>
    <mergeCell ref="A4:B4"/>
    <mergeCell ref="A5:B5"/>
    <mergeCell ref="A6:B6"/>
    <mergeCell ref="D53:D54"/>
    <mergeCell ref="A12:D14"/>
    <mergeCell ref="A49:B49"/>
    <mergeCell ref="D46:D47"/>
    <mergeCell ref="A43:B44"/>
    <mergeCell ref="C43:C44"/>
    <mergeCell ref="D43:D44"/>
    <mergeCell ref="A45:B45"/>
    <mergeCell ref="C46:C47"/>
    <mergeCell ref="A52:B52"/>
    <mergeCell ref="A53:B54"/>
    <mergeCell ref="C53:C54"/>
    <mergeCell ref="B87:D90"/>
    <mergeCell ref="A56:B56"/>
    <mergeCell ref="A58:B58"/>
    <mergeCell ref="A63:D63"/>
    <mergeCell ref="B66:D68"/>
    <mergeCell ref="A69:A71"/>
    <mergeCell ref="B69:D71"/>
    <mergeCell ref="B72:D78"/>
    <mergeCell ref="B80:D85"/>
    <mergeCell ref="B86:D86"/>
  </mergeCells>
  <pageMargins left="0.51" right="0.16" top="0.52" bottom="0.39" header="0.52" footer="0.67"/>
  <pageSetup paperSize="9" orientation="portrait" r:id="rId1"/>
</worksheet>
</file>

<file path=xl/worksheets/sheet11.xml><?xml version="1.0" encoding="utf-8"?>
<worksheet xmlns="http://schemas.openxmlformats.org/spreadsheetml/2006/main" xmlns:r="http://schemas.openxmlformats.org/officeDocument/2006/relationships">
  <dimension ref="A1:F138"/>
  <sheetViews>
    <sheetView topLeftCell="A115" zoomScale="80" zoomScaleNormal="80" workbookViewId="0">
      <selection activeCell="A125" sqref="A125:D128"/>
    </sheetView>
  </sheetViews>
  <sheetFormatPr defaultRowHeight="15"/>
  <cols>
    <col min="1" max="1" width="11.85546875" customWidth="1"/>
    <col min="2" max="2" width="36" customWidth="1"/>
    <col min="3" max="3" width="25.5703125" customWidth="1"/>
    <col min="4" max="4" width="21.42578125" customWidth="1"/>
    <col min="5" max="6" width="10.28515625" style="29" bestFit="1" customWidth="1"/>
    <col min="7" max="7" width="10" customWidth="1"/>
    <col min="8" max="9" width="10.28515625" bestFit="1" customWidth="1"/>
  </cols>
  <sheetData>
    <row r="1" spans="1:4" ht="15" customHeight="1">
      <c r="A1" s="473" t="s">
        <v>514</v>
      </c>
      <c r="B1" s="473"/>
      <c r="C1" s="473"/>
      <c r="D1" s="473"/>
    </row>
    <row r="2" spans="1:4">
      <c r="A2" s="30"/>
      <c r="B2" s="30"/>
      <c r="C2" s="30"/>
      <c r="D2" s="30"/>
    </row>
    <row r="3" spans="1:4">
      <c r="A3" s="474" t="s">
        <v>90</v>
      </c>
      <c r="B3" s="474"/>
      <c r="C3" s="30"/>
      <c r="D3" s="30"/>
    </row>
    <row r="4" spans="1:4">
      <c r="A4" s="481" t="s">
        <v>47</v>
      </c>
      <c r="B4" s="481"/>
      <c r="C4" s="30">
        <v>1986</v>
      </c>
      <c r="D4" s="30"/>
    </row>
    <row r="5" spans="1:4">
      <c r="A5" s="481" t="s">
        <v>44</v>
      </c>
      <c r="B5" s="481"/>
      <c r="C5" s="30">
        <v>36</v>
      </c>
      <c r="D5" s="30"/>
    </row>
    <row r="6" spans="1:4">
      <c r="A6" s="481" t="s">
        <v>45</v>
      </c>
      <c r="B6" s="481"/>
      <c r="C6" s="30">
        <v>9</v>
      </c>
      <c r="D6" s="30"/>
    </row>
    <row r="7" spans="1:4">
      <c r="A7" s="481" t="s">
        <v>46</v>
      </c>
      <c r="B7" s="481"/>
      <c r="C7" s="30">
        <v>1</v>
      </c>
      <c r="D7" s="30"/>
    </row>
    <row r="8" spans="1:4">
      <c r="A8" s="481" t="s">
        <v>51</v>
      </c>
      <c r="B8" s="481"/>
      <c r="C8" s="30">
        <v>2007.5</v>
      </c>
      <c r="D8" s="30"/>
    </row>
    <row r="9" spans="1:4">
      <c r="A9" s="481" t="s">
        <v>56</v>
      </c>
      <c r="B9" s="481"/>
      <c r="C9" s="30">
        <v>299.5</v>
      </c>
      <c r="D9" s="30"/>
    </row>
    <row r="10" spans="1:4">
      <c r="A10" s="481" t="s">
        <v>52</v>
      </c>
      <c r="B10" s="481"/>
      <c r="C10" s="30">
        <v>94</v>
      </c>
      <c r="D10" s="30"/>
    </row>
    <row r="11" spans="1:4">
      <c r="A11" s="479" t="s">
        <v>179</v>
      </c>
      <c r="B11" s="479"/>
      <c r="C11" s="479"/>
      <c r="D11" s="479"/>
    </row>
    <row r="12" spans="1:4" ht="15.75" thickBot="1">
      <c r="A12" s="479"/>
      <c r="B12" s="479"/>
      <c r="C12" s="479"/>
      <c r="D12" s="479"/>
    </row>
    <row r="13" spans="1:4">
      <c r="A13" s="81" t="s">
        <v>142</v>
      </c>
      <c r="B13" s="82"/>
      <c r="C13" s="82"/>
      <c r="D13" s="83"/>
    </row>
    <row r="14" spans="1:4">
      <c r="A14" s="84" t="s">
        <v>143</v>
      </c>
      <c r="B14" s="39"/>
      <c r="C14" s="39"/>
      <c r="D14" s="85"/>
    </row>
    <row r="15" spans="1:4">
      <c r="A15" s="86" t="s">
        <v>225</v>
      </c>
      <c r="B15" s="39"/>
      <c r="C15" s="39"/>
      <c r="D15" s="85"/>
    </row>
    <row r="16" spans="1:4">
      <c r="A16" s="172" t="s">
        <v>482</v>
      </c>
      <c r="B16" s="48"/>
      <c r="C16" s="48"/>
      <c r="D16" s="105">
        <v>4140.12</v>
      </c>
    </row>
    <row r="17" spans="1:4">
      <c r="A17" s="140" t="s">
        <v>483</v>
      </c>
      <c r="B17" s="46"/>
      <c r="C17" s="46"/>
      <c r="D17" s="175">
        <v>559.08000000000004</v>
      </c>
    </row>
    <row r="18" spans="1:4">
      <c r="A18" s="86" t="s">
        <v>257</v>
      </c>
      <c r="B18" s="39"/>
      <c r="C18" s="39"/>
      <c r="D18" s="85"/>
    </row>
    <row r="19" spans="1:4">
      <c r="A19" s="172" t="s">
        <v>1495</v>
      </c>
      <c r="B19" s="48" t="s">
        <v>516</v>
      </c>
      <c r="C19" s="48"/>
      <c r="D19" s="105">
        <v>5389.09</v>
      </c>
    </row>
    <row r="20" spans="1:4" ht="14.25" customHeight="1">
      <c r="A20" s="103" t="s">
        <v>211</v>
      </c>
      <c r="B20" s="47"/>
      <c r="C20" s="47"/>
      <c r="D20" s="155"/>
    </row>
    <row r="21" spans="1:4">
      <c r="A21" s="172" t="s">
        <v>484</v>
      </c>
      <c r="B21" s="48"/>
      <c r="C21" s="48"/>
      <c r="D21" s="105">
        <v>2575.89</v>
      </c>
    </row>
    <row r="22" spans="1:4">
      <c r="A22" s="84" t="s">
        <v>146</v>
      </c>
      <c r="B22" s="39"/>
      <c r="C22" s="39"/>
      <c r="D22" s="85"/>
    </row>
    <row r="23" spans="1:4">
      <c r="A23" s="86" t="s">
        <v>290</v>
      </c>
      <c r="B23" s="39"/>
      <c r="C23" s="39"/>
      <c r="D23" s="85"/>
    </row>
    <row r="24" spans="1:4">
      <c r="A24" s="87" t="s">
        <v>583</v>
      </c>
      <c r="B24" s="39" t="s">
        <v>584</v>
      </c>
      <c r="C24" s="39"/>
      <c r="D24" s="85"/>
    </row>
    <row r="25" spans="1:4">
      <c r="A25" s="87"/>
      <c r="B25" s="39" t="s">
        <v>585</v>
      </c>
      <c r="C25" s="39"/>
      <c r="D25" s="85"/>
    </row>
    <row r="26" spans="1:4">
      <c r="A26" s="172"/>
      <c r="B26" s="48" t="s">
        <v>586</v>
      </c>
      <c r="C26" s="48"/>
      <c r="D26" s="105">
        <v>5857.41</v>
      </c>
    </row>
    <row r="27" spans="1:4">
      <c r="A27" s="86" t="s">
        <v>1496</v>
      </c>
      <c r="B27" s="39"/>
      <c r="C27" s="39"/>
      <c r="D27" s="85"/>
    </row>
    <row r="28" spans="1:4">
      <c r="A28" s="172" t="s">
        <v>587</v>
      </c>
      <c r="B28" s="48"/>
      <c r="C28" s="48"/>
      <c r="D28" s="207">
        <v>6000</v>
      </c>
    </row>
    <row r="29" spans="1:4">
      <c r="A29" s="86" t="s">
        <v>238</v>
      </c>
      <c r="B29" s="39"/>
      <c r="C29" s="39"/>
      <c r="D29" s="85"/>
    </row>
    <row r="30" spans="1:4">
      <c r="A30" s="84" t="s">
        <v>447</v>
      </c>
      <c r="B30" s="39"/>
      <c r="C30" s="39"/>
      <c r="D30" s="85"/>
    </row>
    <row r="31" spans="1:4">
      <c r="A31" s="87" t="s">
        <v>415</v>
      </c>
      <c r="B31" s="39"/>
      <c r="C31" s="39"/>
      <c r="D31" s="85"/>
    </row>
    <row r="32" spans="1:4">
      <c r="A32" s="87" t="s">
        <v>452</v>
      </c>
      <c r="B32" s="39"/>
      <c r="C32" s="39"/>
      <c r="D32" s="85"/>
    </row>
    <row r="33" spans="1:6">
      <c r="A33" s="87" t="s">
        <v>476</v>
      </c>
      <c r="B33" s="39"/>
      <c r="C33" s="39"/>
      <c r="D33" s="85"/>
    </row>
    <row r="34" spans="1:6">
      <c r="A34" s="87" t="s">
        <v>479</v>
      </c>
      <c r="B34" s="39"/>
      <c r="C34" s="39"/>
      <c r="D34" s="85"/>
    </row>
    <row r="35" spans="1:6">
      <c r="A35" s="87" t="s">
        <v>443</v>
      </c>
      <c r="B35" s="39"/>
      <c r="C35" s="39"/>
      <c r="D35" s="85"/>
    </row>
    <row r="36" spans="1:6">
      <c r="A36" s="172" t="s">
        <v>481</v>
      </c>
      <c r="B36" s="48"/>
      <c r="C36" s="48"/>
      <c r="D36" s="105"/>
    </row>
    <row r="37" spans="1:6" ht="15.75" thickBot="1">
      <c r="A37" s="385" t="s">
        <v>478</v>
      </c>
      <c r="B37" s="106"/>
      <c r="C37" s="106"/>
      <c r="D37" s="386">
        <v>26501.52</v>
      </c>
    </row>
    <row r="38" spans="1:6" ht="15.75" thickBot="1">
      <c r="A38" s="88" t="s">
        <v>48</v>
      </c>
      <c r="B38" s="89"/>
      <c r="C38" s="89"/>
      <c r="D38" s="90">
        <f>SUM(D14:D37)</f>
        <v>51023.11</v>
      </c>
    </row>
    <row r="39" spans="1:6">
      <c r="A39" s="81" t="s">
        <v>152</v>
      </c>
      <c r="B39" s="82"/>
      <c r="C39" s="91"/>
      <c r="D39" s="92"/>
    </row>
    <row r="40" spans="1:6">
      <c r="A40" s="86" t="s">
        <v>204</v>
      </c>
      <c r="B40" s="41"/>
      <c r="C40" s="64"/>
      <c r="D40" s="116">
        <v>48042.31</v>
      </c>
    </row>
    <row r="41" spans="1:6">
      <c r="A41" s="86" t="s">
        <v>50</v>
      </c>
      <c r="B41" s="39"/>
      <c r="C41" s="52"/>
      <c r="D41" s="93"/>
    </row>
    <row r="42" spans="1:6">
      <c r="A42" s="87" t="s">
        <v>322</v>
      </c>
      <c r="B42" s="39"/>
      <c r="C42" s="25" t="s">
        <v>1603</v>
      </c>
      <c r="D42" s="93"/>
    </row>
    <row r="43" spans="1:6">
      <c r="A43" s="87" t="s">
        <v>324</v>
      </c>
      <c r="B43" s="39"/>
      <c r="C43" s="25" t="s">
        <v>1550</v>
      </c>
      <c r="D43" s="93"/>
    </row>
    <row r="44" spans="1:6">
      <c r="A44" s="87" t="s">
        <v>1416</v>
      </c>
      <c r="B44" s="39"/>
      <c r="C44" s="25" t="s">
        <v>317</v>
      </c>
      <c r="D44" s="93"/>
    </row>
    <row r="45" spans="1:6" s="4" customFormat="1">
      <c r="A45" s="240" t="s">
        <v>326</v>
      </c>
      <c r="B45" s="239"/>
      <c r="C45" s="234" t="s">
        <v>41</v>
      </c>
      <c r="D45" s="247"/>
      <c r="E45" s="29"/>
      <c r="F45" s="29"/>
    </row>
    <row r="46" spans="1:6" s="4" customFormat="1">
      <c r="A46" s="510" t="s">
        <v>334</v>
      </c>
      <c r="B46" s="453"/>
      <c r="C46" s="468" t="s">
        <v>40</v>
      </c>
      <c r="D46" s="572"/>
      <c r="E46" s="29"/>
      <c r="F46" s="29"/>
    </row>
    <row r="47" spans="1:6" s="4" customFormat="1">
      <c r="A47" s="510"/>
      <c r="B47" s="453"/>
      <c r="C47" s="468"/>
      <c r="D47" s="572"/>
      <c r="E47" s="29"/>
      <c r="F47" s="29"/>
    </row>
    <row r="48" spans="1:6" s="4" customFormat="1">
      <c r="A48" s="575" t="s">
        <v>329</v>
      </c>
      <c r="B48" s="576"/>
      <c r="C48" s="236" t="s">
        <v>40</v>
      </c>
      <c r="D48" s="247"/>
      <c r="E48" s="29"/>
      <c r="F48" s="29"/>
    </row>
    <row r="49" spans="1:6" s="4" customFormat="1">
      <c r="A49" s="240" t="s">
        <v>330</v>
      </c>
      <c r="B49" s="239"/>
      <c r="C49" s="467" t="s">
        <v>41</v>
      </c>
      <c r="D49" s="572"/>
      <c r="E49" s="29"/>
      <c r="F49" s="29"/>
    </row>
    <row r="50" spans="1:6" s="4" customFormat="1">
      <c r="A50" s="240" t="s">
        <v>331</v>
      </c>
      <c r="B50" s="239"/>
      <c r="C50" s="467"/>
      <c r="D50" s="572"/>
      <c r="E50" s="29"/>
      <c r="F50" s="29"/>
    </row>
    <row r="51" spans="1:6" s="4" customFormat="1">
      <c r="A51" s="575" t="s">
        <v>328</v>
      </c>
      <c r="B51" s="576"/>
      <c r="C51" s="236" t="s">
        <v>39</v>
      </c>
      <c r="D51" s="247"/>
      <c r="E51" s="29"/>
      <c r="F51" s="29"/>
    </row>
    <row r="52" spans="1:6" s="4" customFormat="1">
      <c r="A52" s="439" t="s">
        <v>1604</v>
      </c>
      <c r="B52" s="536"/>
      <c r="C52" s="443" t="s">
        <v>232</v>
      </c>
      <c r="D52" s="573">
        <v>17264.5</v>
      </c>
      <c r="E52" s="29"/>
      <c r="F52" s="29"/>
    </row>
    <row r="53" spans="1:6" s="4" customFormat="1">
      <c r="A53" s="441"/>
      <c r="B53" s="556"/>
      <c r="C53" s="444"/>
      <c r="D53" s="559"/>
      <c r="E53" s="29"/>
      <c r="F53" s="29"/>
    </row>
    <row r="54" spans="1:6" s="4" customFormat="1">
      <c r="A54" s="441"/>
      <c r="B54" s="556"/>
      <c r="C54" s="444"/>
      <c r="D54" s="559"/>
      <c r="E54" s="29"/>
      <c r="F54" s="29"/>
    </row>
    <row r="55" spans="1:6" s="4" customFormat="1">
      <c r="A55" s="504"/>
      <c r="B55" s="569"/>
      <c r="C55" s="469"/>
      <c r="D55" s="574"/>
      <c r="E55" s="29"/>
      <c r="F55" s="29"/>
    </row>
    <row r="56" spans="1:6" s="5" customFormat="1">
      <c r="A56" s="100" t="s">
        <v>228</v>
      </c>
      <c r="B56" s="58"/>
      <c r="C56" s="60" t="s">
        <v>315</v>
      </c>
      <c r="D56" s="131">
        <v>12145.41</v>
      </c>
      <c r="E56" s="34"/>
      <c r="F56" s="34"/>
    </row>
    <row r="57" spans="1:6" s="5" customFormat="1">
      <c r="A57" s="461" t="s">
        <v>213</v>
      </c>
      <c r="B57" s="555"/>
      <c r="C57" s="60" t="s">
        <v>8</v>
      </c>
      <c r="D57" s="134">
        <v>2167.3200000000002</v>
      </c>
      <c r="E57" s="34"/>
      <c r="F57" s="34"/>
    </row>
    <row r="58" spans="1:6" s="5" customFormat="1">
      <c r="A58" s="101" t="s">
        <v>189</v>
      </c>
      <c r="B58" s="32"/>
      <c r="C58" s="60" t="s">
        <v>1605</v>
      </c>
      <c r="D58" s="132">
        <v>2000.51</v>
      </c>
      <c r="E58" s="29"/>
      <c r="F58" s="29"/>
    </row>
    <row r="59" spans="1:6" s="5" customFormat="1">
      <c r="A59" s="461" t="s">
        <v>227</v>
      </c>
      <c r="B59" s="555"/>
      <c r="C59" s="60" t="s">
        <v>315</v>
      </c>
      <c r="D59" s="133">
        <v>9174.2999999999993</v>
      </c>
      <c r="E59" s="29"/>
      <c r="F59" s="29"/>
    </row>
    <row r="60" spans="1:6" s="5" customFormat="1">
      <c r="A60" s="100" t="s">
        <v>247</v>
      </c>
      <c r="B60" s="58"/>
      <c r="C60" s="60" t="s">
        <v>107</v>
      </c>
      <c r="D60" s="132">
        <f>270.38</f>
        <v>270.38</v>
      </c>
      <c r="E60" s="29"/>
      <c r="F60" s="29"/>
    </row>
    <row r="61" spans="1:6" s="5" customFormat="1">
      <c r="A61" s="100" t="s">
        <v>239</v>
      </c>
      <c r="B61" s="58"/>
      <c r="C61" s="60" t="s">
        <v>39</v>
      </c>
      <c r="D61" s="133">
        <v>1666.23</v>
      </c>
      <c r="E61" s="61"/>
      <c r="F61" s="29"/>
    </row>
    <row r="62" spans="1:6" s="5" customFormat="1">
      <c r="A62" s="461" t="s">
        <v>244</v>
      </c>
      <c r="B62" s="555"/>
      <c r="C62" s="60" t="s">
        <v>42</v>
      </c>
      <c r="D62" s="131">
        <v>13229.36</v>
      </c>
      <c r="E62" s="34"/>
      <c r="F62" s="34"/>
    </row>
    <row r="63" spans="1:6">
      <c r="A63" s="103" t="s">
        <v>50</v>
      </c>
      <c r="B63" s="47"/>
      <c r="C63" s="26"/>
      <c r="D63" s="155"/>
    </row>
    <row r="64" spans="1:6">
      <c r="A64" s="475" t="s">
        <v>347</v>
      </c>
      <c r="B64" s="476"/>
      <c r="C64" s="52"/>
      <c r="D64" s="80">
        <v>8586.49</v>
      </c>
    </row>
    <row r="65" spans="1:6" ht="15.75" thickBot="1">
      <c r="A65" s="475"/>
      <c r="B65" s="476"/>
      <c r="C65" s="107"/>
      <c r="D65" s="85"/>
    </row>
    <row r="66" spans="1:6" ht="15.75" thickBot="1">
      <c r="A66" s="114" t="s">
        <v>48</v>
      </c>
      <c r="B66" s="108"/>
      <c r="C66" s="108"/>
      <c r="D66" s="72">
        <f>SUM(D40,D52:D62)</f>
        <v>105960.32000000001</v>
      </c>
    </row>
    <row r="67" spans="1:6">
      <c r="A67" s="65"/>
      <c r="B67" s="39"/>
      <c r="C67" s="39"/>
      <c r="D67" s="41"/>
    </row>
    <row r="68" spans="1:6">
      <c r="A68" s="65"/>
      <c r="B68" s="39"/>
      <c r="C68" s="39"/>
      <c r="D68" s="41"/>
    </row>
    <row r="69" spans="1:6">
      <c r="A69" s="433" t="s">
        <v>180</v>
      </c>
      <c r="B69" s="433"/>
      <c r="C69" s="433"/>
      <c r="D69" s="433"/>
    </row>
    <row r="70" spans="1:6">
      <c r="A70" s="378"/>
      <c r="B70" s="378"/>
      <c r="C70" s="378"/>
      <c r="D70" s="378"/>
    </row>
    <row r="71" spans="1:6" ht="15.75" thickBot="1">
      <c r="A71" s="143"/>
      <c r="B71" s="143"/>
      <c r="C71" s="143"/>
      <c r="D71" s="143"/>
    </row>
    <row r="72" spans="1:6">
      <c r="A72" s="156" t="s">
        <v>130</v>
      </c>
      <c r="B72" s="122" t="s">
        <v>156</v>
      </c>
      <c r="C72" s="123"/>
      <c r="D72" s="124"/>
    </row>
    <row r="73" spans="1:6">
      <c r="A73" s="157" t="s">
        <v>131</v>
      </c>
      <c r="B73" s="424" t="s">
        <v>198</v>
      </c>
      <c r="C73" s="425"/>
      <c r="D73" s="426"/>
    </row>
    <row r="74" spans="1:6">
      <c r="A74" s="164"/>
      <c r="B74" s="427"/>
      <c r="C74" s="428"/>
      <c r="D74" s="429"/>
    </row>
    <row r="75" spans="1:6">
      <c r="A75" s="158"/>
      <c r="B75" s="430"/>
      <c r="C75" s="431"/>
      <c r="D75" s="432"/>
    </row>
    <row r="76" spans="1:6">
      <c r="A76" s="568" t="s">
        <v>132</v>
      </c>
      <c r="B76" s="424" t="s">
        <v>157</v>
      </c>
      <c r="C76" s="425"/>
      <c r="D76" s="426"/>
    </row>
    <row r="77" spans="1:6">
      <c r="A77" s="483"/>
      <c r="B77" s="427"/>
      <c r="C77" s="428"/>
      <c r="D77" s="429"/>
    </row>
    <row r="78" spans="1:6">
      <c r="A78" s="484"/>
      <c r="B78" s="430"/>
      <c r="C78" s="431"/>
      <c r="D78" s="432"/>
    </row>
    <row r="79" spans="1:6" s="5" customFormat="1">
      <c r="A79" s="159" t="s">
        <v>159</v>
      </c>
      <c r="B79" s="424" t="s">
        <v>158</v>
      </c>
      <c r="C79" s="425"/>
      <c r="D79" s="426"/>
      <c r="E79" s="34"/>
      <c r="F79" s="34"/>
    </row>
    <row r="80" spans="1:6">
      <c r="A80" s="160"/>
      <c r="B80" s="427"/>
      <c r="C80" s="428"/>
      <c r="D80" s="429"/>
    </row>
    <row r="81" spans="1:4">
      <c r="A81" s="161"/>
      <c r="B81" s="427"/>
      <c r="C81" s="428"/>
      <c r="D81" s="429"/>
    </row>
    <row r="82" spans="1:4">
      <c r="A82" s="161"/>
      <c r="B82" s="427"/>
      <c r="C82" s="428"/>
      <c r="D82" s="429"/>
    </row>
    <row r="83" spans="1:4">
      <c r="A83" s="161"/>
      <c r="B83" s="427"/>
      <c r="C83" s="428"/>
      <c r="D83" s="429"/>
    </row>
    <row r="84" spans="1:4" ht="11.25" customHeight="1">
      <c r="A84" s="162"/>
      <c r="B84" s="430"/>
      <c r="C84" s="431"/>
      <c r="D84" s="432"/>
    </row>
    <row r="85" spans="1:4">
      <c r="A85" s="163" t="s">
        <v>160</v>
      </c>
      <c r="B85" s="45" t="s">
        <v>161</v>
      </c>
      <c r="C85" s="46"/>
      <c r="D85" s="126"/>
    </row>
    <row r="86" spans="1:4">
      <c r="A86" s="74" t="s">
        <v>162</v>
      </c>
      <c r="B86" s="424" t="s">
        <v>199</v>
      </c>
      <c r="C86" s="425"/>
      <c r="D86" s="426"/>
    </row>
    <row r="87" spans="1:4">
      <c r="A87" s="161"/>
      <c r="B87" s="427"/>
      <c r="C87" s="428"/>
      <c r="D87" s="429"/>
    </row>
    <row r="88" spans="1:4">
      <c r="A88" s="161"/>
      <c r="B88" s="427"/>
      <c r="C88" s="428"/>
      <c r="D88" s="429"/>
    </row>
    <row r="89" spans="1:4">
      <c r="A89" s="161"/>
      <c r="B89" s="427"/>
      <c r="C89" s="428"/>
      <c r="D89" s="429"/>
    </row>
    <row r="90" spans="1:4">
      <c r="A90" s="161"/>
      <c r="B90" s="427"/>
      <c r="C90" s="428"/>
      <c r="D90" s="429"/>
    </row>
    <row r="91" spans="1:4" ht="10.5" customHeight="1">
      <c r="A91" s="162"/>
      <c r="B91" s="430"/>
      <c r="C91" s="431"/>
      <c r="D91" s="432"/>
    </row>
    <row r="92" spans="1:4">
      <c r="A92" s="163" t="s">
        <v>163</v>
      </c>
      <c r="B92" s="436" t="s">
        <v>164</v>
      </c>
      <c r="C92" s="437"/>
      <c r="D92" s="438"/>
    </row>
    <row r="93" spans="1:4">
      <c r="A93" s="74" t="s">
        <v>165</v>
      </c>
      <c r="B93" s="424" t="s">
        <v>201</v>
      </c>
      <c r="C93" s="425"/>
      <c r="D93" s="426"/>
    </row>
    <row r="94" spans="1:4">
      <c r="A94" s="161"/>
      <c r="B94" s="427"/>
      <c r="C94" s="428"/>
      <c r="D94" s="429"/>
    </row>
    <row r="95" spans="1:4">
      <c r="A95" s="161"/>
      <c r="B95" s="427"/>
      <c r="C95" s="428"/>
      <c r="D95" s="429"/>
    </row>
    <row r="96" spans="1:4">
      <c r="A96" s="162"/>
      <c r="B96" s="430"/>
      <c r="C96" s="431"/>
      <c r="D96" s="432"/>
    </row>
    <row r="97" spans="1:4">
      <c r="A97" s="77" t="s">
        <v>166</v>
      </c>
      <c r="B97" s="496" t="s">
        <v>193</v>
      </c>
      <c r="C97" s="497"/>
      <c r="D97" s="498"/>
    </row>
    <row r="98" spans="1:4">
      <c r="A98" s="75"/>
      <c r="B98" s="499"/>
      <c r="C98" s="500"/>
      <c r="D98" s="501"/>
    </row>
    <row r="99" spans="1:4" ht="29.25" customHeight="1">
      <c r="A99" s="164" t="s">
        <v>168</v>
      </c>
      <c r="B99" s="500" t="s">
        <v>194</v>
      </c>
      <c r="C99" s="500"/>
      <c r="D99" s="501"/>
    </row>
    <row r="100" spans="1:4">
      <c r="A100" s="74" t="s">
        <v>170</v>
      </c>
      <c r="B100" s="424" t="s">
        <v>173</v>
      </c>
      <c r="C100" s="425"/>
      <c r="D100" s="426"/>
    </row>
    <row r="101" spans="1:4">
      <c r="A101" s="162"/>
      <c r="B101" s="430"/>
      <c r="C101" s="431"/>
      <c r="D101" s="432"/>
    </row>
    <row r="102" spans="1:4">
      <c r="A102" s="74" t="s">
        <v>172</v>
      </c>
      <c r="B102" s="436" t="s">
        <v>175</v>
      </c>
      <c r="C102" s="437"/>
      <c r="D102" s="438"/>
    </row>
    <row r="103" spans="1:4">
      <c r="A103" s="79" t="s">
        <v>174</v>
      </c>
      <c r="B103" s="424" t="s">
        <v>167</v>
      </c>
      <c r="C103" s="425"/>
      <c r="D103" s="426"/>
    </row>
    <row r="104" spans="1:4">
      <c r="A104" s="77"/>
      <c r="B104" s="427"/>
      <c r="C104" s="428"/>
      <c r="D104" s="429"/>
    </row>
    <row r="105" spans="1:4">
      <c r="A105" s="75"/>
      <c r="B105" s="430"/>
      <c r="C105" s="431"/>
      <c r="D105" s="432"/>
    </row>
    <row r="106" spans="1:4">
      <c r="A106" s="161" t="s">
        <v>176</v>
      </c>
      <c r="B106" s="424" t="s">
        <v>169</v>
      </c>
      <c r="C106" s="425"/>
      <c r="D106" s="426"/>
    </row>
    <row r="107" spans="1:4">
      <c r="A107" s="162"/>
      <c r="B107" s="430"/>
      <c r="C107" s="431"/>
      <c r="D107" s="432"/>
    </row>
    <row r="108" spans="1:4">
      <c r="A108" s="74" t="s">
        <v>178</v>
      </c>
      <c r="B108" s="424" t="s">
        <v>171</v>
      </c>
      <c r="C108" s="425"/>
      <c r="D108" s="426"/>
    </row>
    <row r="109" spans="1:4">
      <c r="A109" s="162"/>
      <c r="B109" s="430"/>
      <c r="C109" s="431"/>
      <c r="D109" s="432"/>
    </row>
    <row r="110" spans="1:4">
      <c r="A110" s="74" t="s">
        <v>195</v>
      </c>
      <c r="B110" s="424" t="s">
        <v>177</v>
      </c>
      <c r="C110" s="425"/>
      <c r="D110" s="426"/>
    </row>
    <row r="111" spans="1:4">
      <c r="A111" s="162"/>
      <c r="B111" s="430"/>
      <c r="C111" s="431"/>
      <c r="D111" s="432"/>
    </row>
    <row r="112" spans="1:4" ht="30.75" customHeight="1" thickBot="1">
      <c r="A112" s="161" t="s">
        <v>182</v>
      </c>
      <c r="B112" s="452" t="s">
        <v>200</v>
      </c>
      <c r="C112" s="453"/>
      <c r="D112" s="454"/>
    </row>
    <row r="113" spans="1:4" ht="15.75" thickBot="1">
      <c r="A113" s="114" t="s">
        <v>48</v>
      </c>
      <c r="B113" s="108"/>
      <c r="C113" s="108"/>
      <c r="D113" s="115">
        <v>38423.550000000003</v>
      </c>
    </row>
    <row r="114" spans="1:4" ht="15.75" thickBot="1">
      <c r="A114" s="530" t="s">
        <v>181</v>
      </c>
      <c r="B114" s="531"/>
      <c r="C114" s="531"/>
      <c r="D114" s="165"/>
    </row>
    <row r="115" spans="1:4" ht="15" customHeight="1">
      <c r="A115" s="219" t="s">
        <v>183</v>
      </c>
      <c r="B115" s="494" t="s">
        <v>1653</v>
      </c>
      <c r="C115" s="495"/>
      <c r="D115" s="165"/>
    </row>
    <row r="116" spans="1:4">
      <c r="A116" s="161"/>
      <c r="B116" s="427"/>
      <c r="C116" s="476"/>
      <c r="D116" s="116"/>
    </row>
    <row r="117" spans="1:4">
      <c r="A117" s="161"/>
      <c r="B117" s="427"/>
      <c r="C117" s="476"/>
      <c r="D117" s="116"/>
    </row>
    <row r="118" spans="1:4">
      <c r="A118" s="161"/>
      <c r="B118" s="427"/>
      <c r="C118" s="476"/>
      <c r="D118" s="116"/>
    </row>
    <row r="119" spans="1:4">
      <c r="A119" s="162"/>
      <c r="B119" s="430"/>
      <c r="C119" s="496"/>
      <c r="D119" s="154">
        <v>10940.88</v>
      </c>
    </row>
    <row r="120" spans="1:4">
      <c r="A120" s="74" t="s">
        <v>196</v>
      </c>
      <c r="B120" s="424" t="s">
        <v>311</v>
      </c>
      <c r="C120" s="493"/>
      <c r="D120" s="141"/>
    </row>
    <row r="121" spans="1:4">
      <c r="A121" s="162"/>
      <c r="B121" s="430"/>
      <c r="C121" s="496"/>
      <c r="D121" s="154">
        <v>301.13</v>
      </c>
    </row>
    <row r="122" spans="1:4" ht="15.75" thickBot="1">
      <c r="A122" s="74" t="s">
        <v>197</v>
      </c>
      <c r="B122" s="424" t="s">
        <v>1651</v>
      </c>
      <c r="C122" s="493"/>
      <c r="D122" s="141">
        <v>6163.03</v>
      </c>
    </row>
    <row r="123" spans="1:4" ht="15.75" thickBot="1">
      <c r="A123" s="215" t="s">
        <v>48</v>
      </c>
      <c r="B123" s="108"/>
      <c r="C123" s="108"/>
      <c r="D123" s="115">
        <f>SUM(D115:D122)</f>
        <v>17405.039999999997</v>
      </c>
    </row>
    <row r="124" spans="1:4">
      <c r="A124" s="522" t="s">
        <v>53</v>
      </c>
      <c r="B124" s="523"/>
      <c r="C124" s="46"/>
      <c r="D124" s="33">
        <f>SUM(D38,D66,D113,D123)</f>
        <v>212812.02</v>
      </c>
    </row>
    <row r="125" spans="1:4">
      <c r="A125" s="687" t="s">
        <v>1686</v>
      </c>
      <c r="B125" s="687"/>
      <c r="C125" s="687"/>
      <c r="D125" s="688">
        <v>873468.83000000007</v>
      </c>
    </row>
    <row r="126" spans="1:4">
      <c r="A126" s="687"/>
      <c r="B126" s="687"/>
      <c r="C126" s="687"/>
      <c r="D126" s="688"/>
    </row>
    <row r="127" spans="1:4">
      <c r="A127" s="562" t="s">
        <v>1687</v>
      </c>
      <c r="B127" s="562"/>
      <c r="C127" s="562"/>
      <c r="D127" s="683">
        <v>187436.23</v>
      </c>
    </row>
    <row r="128" spans="1:4">
      <c r="A128" s="577"/>
      <c r="B128" s="577"/>
      <c r="C128" s="577"/>
      <c r="D128" s="471"/>
    </row>
    <row r="129" spans="1:4">
      <c r="A129" s="486" t="s">
        <v>1665</v>
      </c>
      <c r="B129" s="487"/>
      <c r="C129" s="488"/>
      <c r="D129" s="470">
        <v>43811.03</v>
      </c>
    </row>
    <row r="130" spans="1:4">
      <c r="A130" s="489"/>
      <c r="B130" s="490"/>
      <c r="C130" s="491"/>
      <c r="D130" s="492"/>
    </row>
    <row r="131" spans="1:4">
      <c r="A131" s="29"/>
      <c r="B131" s="29"/>
      <c r="C131" s="29"/>
      <c r="D131" s="29"/>
    </row>
    <row r="132" spans="1:4">
      <c r="A132" s="29"/>
      <c r="B132" s="29"/>
      <c r="C132" s="29"/>
      <c r="D132" s="29"/>
    </row>
    <row r="133" spans="1:4">
      <c r="A133" s="29"/>
      <c r="B133" s="29"/>
      <c r="C133" s="29"/>
      <c r="D133" s="29"/>
    </row>
    <row r="134" spans="1:4">
      <c r="A134" s="29"/>
      <c r="B134" s="29"/>
      <c r="C134" s="29"/>
      <c r="D134" s="29"/>
    </row>
    <row r="135" spans="1:4">
      <c r="A135" s="29"/>
      <c r="B135" s="29"/>
      <c r="C135" s="29"/>
      <c r="D135" s="29"/>
    </row>
    <row r="136" spans="1:4">
      <c r="A136" s="29"/>
      <c r="B136" s="29"/>
      <c r="C136" s="29"/>
      <c r="D136" s="29"/>
    </row>
    <row r="137" spans="1:4">
      <c r="A137" s="29"/>
      <c r="B137" s="29"/>
      <c r="C137" s="29"/>
      <c r="D137" s="29"/>
    </row>
    <row r="138" spans="1:4">
      <c r="A138" s="12"/>
      <c r="B138" s="5"/>
    </row>
  </sheetData>
  <mergeCells count="52">
    <mergeCell ref="A125:C126"/>
    <mergeCell ref="D125:D126"/>
    <mergeCell ref="A127:C128"/>
    <mergeCell ref="D127:D128"/>
    <mergeCell ref="D129:D130"/>
    <mergeCell ref="A52:B55"/>
    <mergeCell ref="C52:C55"/>
    <mergeCell ref="B115:C119"/>
    <mergeCell ref="A124:B124"/>
    <mergeCell ref="A129:C130"/>
    <mergeCell ref="B106:D107"/>
    <mergeCell ref="B108:D109"/>
    <mergeCell ref="B110:D111"/>
    <mergeCell ref="B112:D112"/>
    <mergeCell ref="A114:C114"/>
    <mergeCell ref="B97:D98"/>
    <mergeCell ref="B100:D101"/>
    <mergeCell ref="A59:B59"/>
    <mergeCell ref="B120:C121"/>
    <mergeCell ref="B122:C122"/>
    <mergeCell ref="A7:B7"/>
    <mergeCell ref="A8:B8"/>
    <mergeCell ref="A9:B9"/>
    <mergeCell ref="A10:B10"/>
    <mergeCell ref="A11:D12"/>
    <mergeCell ref="A57:B57"/>
    <mergeCell ref="D49:D50"/>
    <mergeCell ref="A46:B47"/>
    <mergeCell ref="C46:C47"/>
    <mergeCell ref="D46:D47"/>
    <mergeCell ref="D52:D55"/>
    <mergeCell ref="A51:B51"/>
    <mergeCell ref="A48:B48"/>
    <mergeCell ref="C49:C50"/>
    <mergeCell ref="A1:D1"/>
    <mergeCell ref="A3:B3"/>
    <mergeCell ref="A4:B4"/>
    <mergeCell ref="A5:B5"/>
    <mergeCell ref="A6:B6"/>
    <mergeCell ref="B102:D102"/>
    <mergeCell ref="B103:D105"/>
    <mergeCell ref="B99:D99"/>
    <mergeCell ref="B86:D91"/>
    <mergeCell ref="B92:D92"/>
    <mergeCell ref="B93:D96"/>
    <mergeCell ref="B79:D84"/>
    <mergeCell ref="A62:B62"/>
    <mergeCell ref="A64:B65"/>
    <mergeCell ref="A69:D69"/>
    <mergeCell ref="B73:D75"/>
    <mergeCell ref="A76:A78"/>
    <mergeCell ref="B76:D78"/>
  </mergeCells>
  <pageMargins left="0.47" right="0.33" top="0.21" bottom="0.26" header="0.28000000000000003" footer="0.59"/>
  <pageSetup paperSize="9" orientation="portrait" r:id="rId1"/>
</worksheet>
</file>

<file path=xl/worksheets/sheet12.xml><?xml version="1.0" encoding="utf-8"?>
<worksheet xmlns="http://schemas.openxmlformats.org/spreadsheetml/2006/main" xmlns:r="http://schemas.openxmlformats.org/officeDocument/2006/relationships">
  <dimension ref="A1:F153"/>
  <sheetViews>
    <sheetView topLeftCell="A133" zoomScale="80" zoomScaleNormal="80" workbookViewId="0">
      <selection activeCell="A142" sqref="A142:D145"/>
    </sheetView>
  </sheetViews>
  <sheetFormatPr defaultRowHeight="15"/>
  <cols>
    <col min="1" max="1" width="13" customWidth="1"/>
    <col min="2" max="2" width="36" customWidth="1"/>
    <col min="3" max="3" width="24.42578125" customWidth="1"/>
    <col min="4" max="4" width="20.85546875" customWidth="1"/>
    <col min="5" max="5" width="12.140625" style="29" customWidth="1"/>
    <col min="6" max="6" width="11.7109375" style="29" bestFit="1" customWidth="1"/>
    <col min="7" max="7" width="12.140625" customWidth="1"/>
    <col min="8" max="9" width="11.42578125" bestFit="1" customWidth="1"/>
  </cols>
  <sheetData>
    <row r="1" spans="1:4" ht="15" customHeight="1">
      <c r="A1" s="473" t="s">
        <v>514</v>
      </c>
      <c r="B1" s="473"/>
      <c r="C1" s="473"/>
      <c r="D1" s="473"/>
    </row>
    <row r="2" spans="1:4">
      <c r="A2" s="30"/>
      <c r="B2" s="30"/>
      <c r="C2" s="30"/>
      <c r="D2" s="30"/>
    </row>
    <row r="3" spans="1:4">
      <c r="A3" s="474" t="s">
        <v>91</v>
      </c>
      <c r="B3" s="474"/>
      <c r="C3" s="30"/>
      <c r="D3" s="30"/>
    </row>
    <row r="4" spans="1:4">
      <c r="A4" s="481" t="s">
        <v>47</v>
      </c>
      <c r="B4" s="481"/>
      <c r="C4" s="30">
        <v>1987</v>
      </c>
      <c r="D4" s="30"/>
    </row>
    <row r="5" spans="1:4">
      <c r="A5" s="481" t="s">
        <v>44</v>
      </c>
      <c r="B5" s="481"/>
      <c r="C5" s="30">
        <v>71</v>
      </c>
      <c r="D5" s="30"/>
    </row>
    <row r="6" spans="1:4">
      <c r="A6" s="481" t="s">
        <v>45</v>
      </c>
      <c r="B6" s="481"/>
      <c r="C6" s="30">
        <v>12</v>
      </c>
      <c r="D6" s="30"/>
    </row>
    <row r="7" spans="1:4">
      <c r="A7" s="481" t="s">
        <v>46</v>
      </c>
      <c r="B7" s="481"/>
      <c r="C7" s="30">
        <v>1</v>
      </c>
      <c r="D7" s="30"/>
    </row>
    <row r="8" spans="1:4">
      <c r="A8" s="481" t="s">
        <v>51</v>
      </c>
      <c r="B8" s="481"/>
      <c r="C8" s="30">
        <v>3453.1</v>
      </c>
      <c r="D8" s="30"/>
    </row>
    <row r="9" spans="1:4">
      <c r="A9" s="481" t="s">
        <v>56</v>
      </c>
      <c r="B9" s="481"/>
      <c r="C9" s="66">
        <v>642.29999999999995</v>
      </c>
      <c r="D9" s="30"/>
    </row>
    <row r="10" spans="1:4">
      <c r="A10" s="481" t="s">
        <v>52</v>
      </c>
      <c r="B10" s="481"/>
      <c r="C10" s="30">
        <v>159</v>
      </c>
      <c r="D10" s="30"/>
    </row>
    <row r="11" spans="1:4">
      <c r="A11" s="2"/>
    </row>
    <row r="12" spans="1:4">
      <c r="A12" s="479" t="s">
        <v>179</v>
      </c>
      <c r="B12" s="480"/>
      <c r="C12" s="480"/>
      <c r="D12" s="480"/>
    </row>
    <row r="13" spans="1:4" ht="15.75" thickBot="1">
      <c r="A13" s="480"/>
      <c r="B13" s="480"/>
      <c r="C13" s="480"/>
      <c r="D13" s="480"/>
    </row>
    <row r="14" spans="1:4">
      <c r="A14" s="81" t="s">
        <v>142</v>
      </c>
      <c r="B14" s="82"/>
      <c r="C14" s="82"/>
      <c r="D14" s="83"/>
    </row>
    <row r="15" spans="1:4">
      <c r="A15" s="86" t="s">
        <v>260</v>
      </c>
      <c r="B15" s="41"/>
      <c r="C15" s="41"/>
      <c r="D15" s="152"/>
    </row>
    <row r="16" spans="1:4">
      <c r="A16" s="87" t="s">
        <v>1418</v>
      </c>
      <c r="B16" s="39" t="s">
        <v>1420</v>
      </c>
      <c r="C16" s="39"/>
      <c r="D16" s="85"/>
    </row>
    <row r="17" spans="1:6">
      <c r="A17" s="87" t="s">
        <v>1419</v>
      </c>
      <c r="B17" s="39" t="s">
        <v>1421</v>
      </c>
      <c r="C17" s="41"/>
      <c r="D17" s="152"/>
    </row>
    <row r="18" spans="1:6">
      <c r="A18" s="95"/>
      <c r="B18" s="48" t="s">
        <v>1422</v>
      </c>
      <c r="C18" s="51"/>
      <c r="D18" s="105">
        <v>6024.11</v>
      </c>
    </row>
    <row r="19" spans="1:6">
      <c r="A19" s="86" t="s">
        <v>210</v>
      </c>
      <c r="B19" s="41"/>
      <c r="C19" s="41"/>
      <c r="D19" s="152"/>
    </row>
    <row r="20" spans="1:6">
      <c r="A20" s="172" t="s">
        <v>383</v>
      </c>
      <c r="B20" s="51"/>
      <c r="C20" s="51"/>
      <c r="D20" s="105">
        <v>115348.33</v>
      </c>
    </row>
    <row r="21" spans="1:6" s="4" customFormat="1">
      <c r="A21" s="140" t="s">
        <v>486</v>
      </c>
      <c r="B21" s="46"/>
      <c r="C21" s="46"/>
      <c r="D21" s="175">
        <v>7703.06</v>
      </c>
      <c r="E21" s="29"/>
      <c r="F21" s="29"/>
    </row>
    <row r="22" spans="1:6">
      <c r="A22" s="86" t="s">
        <v>487</v>
      </c>
      <c r="B22" s="41"/>
      <c r="C22" s="41"/>
      <c r="D22" s="152"/>
    </row>
    <row r="23" spans="1:6" s="4" customFormat="1">
      <c r="A23" s="172" t="s">
        <v>488</v>
      </c>
      <c r="B23" s="48"/>
      <c r="C23" s="48"/>
      <c r="D23" s="105">
        <v>29144.25</v>
      </c>
      <c r="E23" s="29"/>
      <c r="F23" s="29"/>
    </row>
    <row r="24" spans="1:6" s="4" customFormat="1">
      <c r="A24" s="172" t="s">
        <v>647</v>
      </c>
      <c r="B24" s="48" t="s">
        <v>1131</v>
      </c>
      <c r="C24" s="48"/>
      <c r="D24" s="105">
        <v>793.79</v>
      </c>
      <c r="E24" s="29"/>
      <c r="F24" s="29"/>
    </row>
    <row r="25" spans="1:6">
      <c r="A25" s="84" t="s">
        <v>146</v>
      </c>
      <c r="B25" s="39"/>
      <c r="C25" s="39"/>
      <c r="D25" s="85"/>
    </row>
    <row r="26" spans="1:6">
      <c r="A26" s="86" t="s">
        <v>147</v>
      </c>
      <c r="B26" s="39"/>
      <c r="C26" s="39"/>
      <c r="D26" s="85"/>
    </row>
    <row r="27" spans="1:6" s="4" customFormat="1">
      <c r="A27" s="87" t="s">
        <v>886</v>
      </c>
      <c r="B27" s="39" t="s">
        <v>1423</v>
      </c>
      <c r="C27" s="39"/>
      <c r="D27" s="85"/>
      <c r="E27" s="29"/>
      <c r="F27" s="29"/>
    </row>
    <row r="28" spans="1:6" s="4" customFormat="1">
      <c r="A28" s="172"/>
      <c r="B28" s="48" t="s">
        <v>1424</v>
      </c>
      <c r="C28" s="48"/>
      <c r="D28" s="105">
        <v>1979.98</v>
      </c>
      <c r="E28" s="29"/>
      <c r="F28" s="29"/>
    </row>
    <row r="29" spans="1:6">
      <c r="A29" s="86" t="s">
        <v>284</v>
      </c>
      <c r="B29" s="39"/>
      <c r="C29" s="39"/>
      <c r="D29" s="85"/>
    </row>
    <row r="30" spans="1:6">
      <c r="A30" s="87" t="s">
        <v>710</v>
      </c>
      <c r="B30" s="39" t="s">
        <v>711</v>
      </c>
      <c r="C30" s="39"/>
      <c r="D30" s="85"/>
    </row>
    <row r="31" spans="1:6">
      <c r="A31" s="87"/>
      <c r="B31" s="39" t="s">
        <v>712</v>
      </c>
      <c r="C31" s="39"/>
      <c r="D31" s="85"/>
    </row>
    <row r="32" spans="1:6">
      <c r="A32" s="172"/>
      <c r="B32" s="48" t="s">
        <v>713</v>
      </c>
      <c r="C32" s="48"/>
      <c r="D32" s="105">
        <v>3346.26</v>
      </c>
    </row>
    <row r="33" spans="1:6">
      <c r="A33" s="86" t="s">
        <v>288</v>
      </c>
      <c r="B33" s="39"/>
      <c r="C33" s="39"/>
      <c r="D33" s="85"/>
    </row>
    <row r="34" spans="1:6">
      <c r="A34" s="172" t="s">
        <v>356</v>
      </c>
      <c r="B34" s="48" t="s">
        <v>1002</v>
      </c>
      <c r="C34" s="48"/>
      <c r="D34" s="207">
        <v>784.67</v>
      </c>
    </row>
    <row r="35" spans="1:6">
      <c r="A35" s="103" t="s">
        <v>245</v>
      </c>
      <c r="B35" s="47"/>
      <c r="C35" s="47"/>
      <c r="D35" s="155"/>
    </row>
    <row r="36" spans="1:6" s="4" customFormat="1">
      <c r="A36" s="87" t="s">
        <v>1132</v>
      </c>
      <c r="B36" s="39" t="s">
        <v>1195</v>
      </c>
      <c r="C36" s="39"/>
      <c r="D36" s="85"/>
      <c r="E36" s="29"/>
      <c r="F36" s="29"/>
    </row>
    <row r="37" spans="1:6" s="4" customFormat="1">
      <c r="A37" s="172" t="s">
        <v>735</v>
      </c>
      <c r="B37" s="48" t="s">
        <v>1120</v>
      </c>
      <c r="C37" s="48"/>
      <c r="D37" s="105">
        <v>3862.77</v>
      </c>
      <c r="E37" s="29"/>
      <c r="F37" s="29"/>
    </row>
    <row r="38" spans="1:6">
      <c r="A38" s="86" t="s">
        <v>246</v>
      </c>
      <c r="B38" s="39"/>
      <c r="C38" s="39"/>
      <c r="D38" s="85"/>
    </row>
    <row r="39" spans="1:6">
      <c r="A39" s="84" t="s">
        <v>447</v>
      </c>
      <c r="B39" s="39"/>
      <c r="C39" s="39"/>
      <c r="D39" s="85"/>
    </row>
    <row r="40" spans="1:6">
      <c r="A40" s="87" t="s">
        <v>415</v>
      </c>
      <c r="B40" s="39"/>
      <c r="C40" s="39"/>
      <c r="D40" s="85"/>
    </row>
    <row r="41" spans="1:6">
      <c r="A41" s="87" t="s">
        <v>452</v>
      </c>
      <c r="B41" s="39"/>
      <c r="C41" s="39"/>
      <c r="D41" s="85"/>
    </row>
    <row r="42" spans="1:6">
      <c r="A42" s="87" t="s">
        <v>476</v>
      </c>
      <c r="B42" s="39"/>
      <c r="C42" s="39"/>
      <c r="D42" s="85"/>
    </row>
    <row r="43" spans="1:6">
      <c r="A43" s="87" t="s">
        <v>479</v>
      </c>
      <c r="B43" s="39"/>
      <c r="C43" s="39"/>
      <c r="D43" s="85"/>
    </row>
    <row r="44" spans="1:6">
      <c r="A44" s="87" t="s">
        <v>485</v>
      </c>
      <c r="B44" s="39"/>
      <c r="C44" s="39"/>
      <c r="D44" s="85"/>
    </row>
    <row r="45" spans="1:6" ht="15.75" thickBot="1">
      <c r="A45" s="87" t="s">
        <v>478</v>
      </c>
      <c r="B45" s="39"/>
      <c r="C45" s="39"/>
      <c r="D45" s="85">
        <v>24217.94</v>
      </c>
    </row>
    <row r="46" spans="1:6" ht="15.75" thickBot="1">
      <c r="A46" s="88" t="s">
        <v>48</v>
      </c>
      <c r="B46" s="89"/>
      <c r="C46" s="89"/>
      <c r="D46" s="72">
        <f>SUM(D14:D45)</f>
        <v>193205.16000000003</v>
      </c>
    </row>
    <row r="47" spans="1:6" s="29" customFormat="1" ht="13.5" thickBot="1">
      <c r="A47" s="295"/>
      <c r="B47" s="108"/>
      <c r="C47" s="108"/>
      <c r="D47" s="297"/>
      <c r="E47" s="28"/>
    </row>
    <row r="48" spans="1:6">
      <c r="A48" s="81" t="s">
        <v>152</v>
      </c>
      <c r="B48" s="82"/>
      <c r="C48" s="91"/>
      <c r="D48" s="92"/>
    </row>
    <row r="49" spans="1:6">
      <c r="A49" s="86" t="s">
        <v>204</v>
      </c>
      <c r="B49" s="41"/>
      <c r="C49" s="64"/>
      <c r="D49" s="116">
        <v>58709.99</v>
      </c>
    </row>
    <row r="50" spans="1:6">
      <c r="A50" s="86" t="s">
        <v>50</v>
      </c>
      <c r="B50" s="39"/>
      <c r="C50" s="52"/>
      <c r="D50" s="93"/>
    </row>
    <row r="51" spans="1:6">
      <c r="A51" s="87" t="s">
        <v>322</v>
      </c>
      <c r="B51" s="39"/>
      <c r="C51" s="25" t="s">
        <v>1606</v>
      </c>
      <c r="D51" s="93"/>
    </row>
    <row r="52" spans="1:6">
      <c r="A52" s="87" t="s">
        <v>981</v>
      </c>
      <c r="B52" s="39"/>
      <c r="C52" s="25" t="s">
        <v>1550</v>
      </c>
      <c r="D52" s="93"/>
    </row>
    <row r="53" spans="1:6" s="4" customFormat="1">
      <c r="A53" s="240" t="s">
        <v>326</v>
      </c>
      <c r="B53" s="239"/>
      <c r="C53" s="371" t="s">
        <v>41</v>
      </c>
      <c r="D53" s="374"/>
      <c r="E53" s="29"/>
      <c r="F53" s="29"/>
    </row>
    <row r="54" spans="1:6" s="4" customFormat="1">
      <c r="A54" s="510" t="s">
        <v>334</v>
      </c>
      <c r="B54" s="453"/>
      <c r="C54" s="468" t="s">
        <v>40</v>
      </c>
      <c r="D54" s="572"/>
      <c r="E54" s="29"/>
      <c r="F54" s="29"/>
    </row>
    <row r="55" spans="1:6" s="4" customFormat="1">
      <c r="A55" s="510"/>
      <c r="B55" s="453"/>
      <c r="C55" s="468"/>
      <c r="D55" s="572"/>
      <c r="E55" s="29"/>
      <c r="F55" s="29"/>
    </row>
    <row r="56" spans="1:6" s="4" customFormat="1">
      <c r="A56" s="463" t="s">
        <v>329</v>
      </c>
      <c r="B56" s="464"/>
      <c r="C56" s="369" t="s">
        <v>40</v>
      </c>
      <c r="D56" s="373"/>
      <c r="E56" s="29"/>
      <c r="F56" s="29"/>
    </row>
    <row r="57" spans="1:6" s="4" customFormat="1">
      <c r="A57" s="97" t="s">
        <v>330</v>
      </c>
      <c r="B57" s="54"/>
      <c r="C57" s="465" t="s">
        <v>41</v>
      </c>
      <c r="D57" s="570"/>
      <c r="E57" s="29"/>
      <c r="F57" s="29"/>
    </row>
    <row r="58" spans="1:6" s="4" customFormat="1">
      <c r="A58" s="240" t="s">
        <v>331</v>
      </c>
      <c r="B58" s="239"/>
      <c r="C58" s="467"/>
      <c r="D58" s="572"/>
      <c r="E58" s="29"/>
      <c r="F58" s="29"/>
    </row>
    <row r="59" spans="1:6" s="4" customFormat="1">
      <c r="A59" s="510" t="s">
        <v>328</v>
      </c>
      <c r="B59" s="453"/>
      <c r="C59" s="370" t="s">
        <v>39</v>
      </c>
      <c r="D59" s="374"/>
      <c r="E59" s="29"/>
      <c r="F59" s="29"/>
    </row>
    <row r="60" spans="1:6">
      <c r="A60" s="439" t="s">
        <v>1556</v>
      </c>
      <c r="B60" s="536"/>
      <c r="C60" s="443" t="s">
        <v>232</v>
      </c>
      <c r="D60" s="579">
        <v>29696.639999999999</v>
      </c>
    </row>
    <row r="61" spans="1:6">
      <c r="A61" s="441"/>
      <c r="B61" s="556"/>
      <c r="C61" s="444"/>
      <c r="D61" s="580"/>
    </row>
    <row r="62" spans="1:6">
      <c r="A62" s="441"/>
      <c r="B62" s="556"/>
      <c r="C62" s="444"/>
      <c r="D62" s="580"/>
    </row>
    <row r="63" spans="1:6">
      <c r="A63" s="504"/>
      <c r="B63" s="569"/>
      <c r="C63" s="469"/>
      <c r="D63" s="581"/>
    </row>
    <row r="64" spans="1:6">
      <c r="A64" s="561" t="s">
        <v>1607</v>
      </c>
      <c r="B64" s="562"/>
      <c r="C64" s="540" t="s">
        <v>39</v>
      </c>
      <c r="D64" s="557">
        <v>16574.89</v>
      </c>
    </row>
    <row r="65" spans="1:5">
      <c r="A65" s="561"/>
      <c r="B65" s="562"/>
      <c r="C65" s="540"/>
      <c r="D65" s="557"/>
    </row>
    <row r="66" spans="1:5">
      <c r="A66" s="561"/>
      <c r="B66" s="562"/>
      <c r="C66" s="540"/>
      <c r="D66" s="557"/>
    </row>
    <row r="67" spans="1:5">
      <c r="A67" s="561"/>
      <c r="B67" s="562"/>
      <c r="C67" s="540"/>
      <c r="D67" s="557"/>
    </row>
    <row r="68" spans="1:5">
      <c r="A68" s="551"/>
      <c r="B68" s="577"/>
      <c r="C68" s="541"/>
      <c r="D68" s="578"/>
    </row>
    <row r="69" spans="1:5">
      <c r="A69" s="99" t="s">
        <v>276</v>
      </c>
      <c r="B69" s="43"/>
      <c r="C69" s="224" t="s">
        <v>319</v>
      </c>
      <c r="D69" s="139">
        <v>20588.04</v>
      </c>
    </row>
    <row r="70" spans="1:5">
      <c r="A70" s="461" t="s">
        <v>259</v>
      </c>
      <c r="B70" s="462"/>
      <c r="C70" s="60" t="s">
        <v>8</v>
      </c>
      <c r="D70" s="134">
        <v>2167.3200000000002</v>
      </c>
    </row>
    <row r="71" spans="1:5">
      <c r="A71" s="101" t="s">
        <v>229</v>
      </c>
      <c r="B71" s="49"/>
      <c r="C71" s="60" t="s">
        <v>1608</v>
      </c>
      <c r="D71" s="132">
        <v>4574.22</v>
      </c>
    </row>
    <row r="72" spans="1:5">
      <c r="A72" s="461" t="s">
        <v>230</v>
      </c>
      <c r="B72" s="462"/>
      <c r="C72" s="60" t="s">
        <v>319</v>
      </c>
      <c r="D72" s="133">
        <v>15780.68</v>
      </c>
    </row>
    <row r="73" spans="1:5">
      <c r="A73" s="100" t="s">
        <v>1609</v>
      </c>
      <c r="B73" s="58"/>
      <c r="C73" s="60" t="s">
        <v>925</v>
      </c>
      <c r="D73" s="132">
        <v>536.95000000000005</v>
      </c>
    </row>
    <row r="74" spans="1:5">
      <c r="A74" s="100" t="s">
        <v>236</v>
      </c>
      <c r="B74" s="58"/>
      <c r="C74" s="60" t="s">
        <v>24</v>
      </c>
      <c r="D74" s="132">
        <f>811.15</f>
        <v>811.15</v>
      </c>
    </row>
    <row r="75" spans="1:5">
      <c r="A75" s="100" t="s">
        <v>215</v>
      </c>
      <c r="B75" s="58"/>
      <c r="C75" s="60" t="s">
        <v>39</v>
      </c>
      <c r="D75" s="133">
        <v>2866.06</v>
      </c>
      <c r="E75" s="61"/>
    </row>
    <row r="76" spans="1:5">
      <c r="A76" s="582" t="s">
        <v>1610</v>
      </c>
      <c r="B76" s="488"/>
      <c r="C76" s="443" t="s">
        <v>298</v>
      </c>
      <c r="D76" s="445">
        <v>1120</v>
      </c>
    </row>
    <row r="77" spans="1:5">
      <c r="A77" s="583"/>
      <c r="B77" s="584"/>
      <c r="C77" s="444"/>
      <c r="D77" s="446"/>
    </row>
    <row r="78" spans="1:5">
      <c r="A78" s="585"/>
      <c r="B78" s="491"/>
      <c r="C78" s="469"/>
      <c r="D78" s="505"/>
    </row>
    <row r="79" spans="1:5">
      <c r="A79" s="461" t="s">
        <v>231</v>
      </c>
      <c r="B79" s="462"/>
      <c r="C79" s="60" t="s">
        <v>42</v>
      </c>
      <c r="D79" s="134">
        <v>22755.95</v>
      </c>
    </row>
    <row r="80" spans="1:5">
      <c r="A80" s="103" t="s">
        <v>50</v>
      </c>
      <c r="B80" s="47"/>
      <c r="C80" s="26"/>
      <c r="D80" s="104"/>
    </row>
    <row r="81" spans="1:4">
      <c r="A81" s="475" t="s">
        <v>347</v>
      </c>
      <c r="B81" s="476"/>
      <c r="C81" s="52"/>
      <c r="D81" s="80">
        <v>56584.76</v>
      </c>
    </row>
    <row r="82" spans="1:4" ht="15.75" thickBot="1">
      <c r="A82" s="475"/>
      <c r="B82" s="476"/>
      <c r="C82" s="107"/>
      <c r="D82" s="85"/>
    </row>
    <row r="83" spans="1:4" ht="15.75" thickBot="1">
      <c r="A83" s="114" t="s">
        <v>48</v>
      </c>
      <c r="B83" s="108"/>
      <c r="C83" s="108"/>
      <c r="D83" s="72">
        <f>SUM(D49,D60:D79)</f>
        <v>176181.89</v>
      </c>
    </row>
    <row r="84" spans="1:4">
      <c r="A84" s="65"/>
      <c r="B84" s="39"/>
      <c r="C84" s="39"/>
      <c r="D84" s="37"/>
    </row>
    <row r="85" spans="1:4">
      <c r="A85" s="65"/>
      <c r="B85" s="39"/>
      <c r="C85" s="39"/>
      <c r="D85" s="37"/>
    </row>
    <row r="86" spans="1:4">
      <c r="A86" s="65"/>
      <c r="B86" s="39"/>
      <c r="C86" s="39"/>
      <c r="D86" s="37"/>
    </row>
    <row r="87" spans="1:4">
      <c r="A87" s="433" t="s">
        <v>180</v>
      </c>
      <c r="B87" s="433"/>
      <c r="C87" s="433"/>
      <c r="D87" s="433"/>
    </row>
    <row r="88" spans="1:4" ht="15" customHeight="1" thickBot="1">
      <c r="A88" s="143"/>
      <c r="B88" s="143"/>
      <c r="C88" s="143"/>
      <c r="D88" s="143"/>
    </row>
    <row r="89" spans="1:4">
      <c r="A89" s="156" t="s">
        <v>130</v>
      </c>
      <c r="B89" s="122" t="s">
        <v>156</v>
      </c>
      <c r="C89" s="123"/>
      <c r="D89" s="124"/>
    </row>
    <row r="90" spans="1:4">
      <c r="A90" s="157" t="s">
        <v>131</v>
      </c>
      <c r="B90" s="424" t="s">
        <v>198</v>
      </c>
      <c r="C90" s="425"/>
      <c r="D90" s="426"/>
    </row>
    <row r="91" spans="1:4">
      <c r="A91" s="164"/>
      <c r="B91" s="427"/>
      <c r="C91" s="428"/>
      <c r="D91" s="429"/>
    </row>
    <row r="92" spans="1:4" ht="15" customHeight="1">
      <c r="A92" s="158"/>
      <c r="B92" s="430"/>
      <c r="C92" s="431"/>
      <c r="D92" s="432"/>
    </row>
    <row r="93" spans="1:4">
      <c r="A93" s="483" t="s">
        <v>132</v>
      </c>
      <c r="B93" s="424" t="s">
        <v>157</v>
      </c>
      <c r="C93" s="425"/>
      <c r="D93" s="426"/>
    </row>
    <row r="94" spans="1:4" ht="15" customHeight="1">
      <c r="A94" s="483"/>
      <c r="B94" s="427"/>
      <c r="C94" s="428"/>
      <c r="D94" s="429"/>
    </row>
    <row r="95" spans="1:4">
      <c r="A95" s="484"/>
      <c r="B95" s="430"/>
      <c r="C95" s="431"/>
      <c r="D95" s="432"/>
    </row>
    <row r="96" spans="1:4">
      <c r="A96" s="159" t="s">
        <v>159</v>
      </c>
      <c r="B96" s="424" t="s">
        <v>158</v>
      </c>
      <c r="C96" s="425"/>
      <c r="D96" s="426"/>
    </row>
    <row r="97" spans="1:4">
      <c r="A97" s="160"/>
      <c r="B97" s="427"/>
      <c r="C97" s="428"/>
      <c r="D97" s="429"/>
    </row>
    <row r="98" spans="1:4">
      <c r="A98" s="161"/>
      <c r="B98" s="427"/>
      <c r="C98" s="428"/>
      <c r="D98" s="429"/>
    </row>
    <row r="99" spans="1:4">
      <c r="A99" s="161"/>
      <c r="B99" s="427"/>
      <c r="C99" s="428"/>
      <c r="D99" s="429"/>
    </row>
    <row r="100" spans="1:4">
      <c r="A100" s="161"/>
      <c r="B100" s="427"/>
      <c r="C100" s="428"/>
      <c r="D100" s="429"/>
    </row>
    <row r="101" spans="1:4" ht="18.75" customHeight="1">
      <c r="A101" s="162"/>
      <c r="B101" s="430"/>
      <c r="C101" s="431"/>
      <c r="D101" s="432"/>
    </row>
    <row r="102" spans="1:4">
      <c r="A102" s="163" t="s">
        <v>160</v>
      </c>
      <c r="B102" s="45" t="s">
        <v>161</v>
      </c>
      <c r="C102" s="46"/>
      <c r="D102" s="126"/>
    </row>
    <row r="103" spans="1:4" ht="15" customHeight="1">
      <c r="A103" s="74" t="s">
        <v>162</v>
      </c>
      <c r="B103" s="424" t="s">
        <v>199</v>
      </c>
      <c r="C103" s="425"/>
      <c r="D103" s="426"/>
    </row>
    <row r="104" spans="1:4">
      <c r="A104" s="161"/>
      <c r="B104" s="427"/>
      <c r="C104" s="428"/>
      <c r="D104" s="429"/>
    </row>
    <row r="105" spans="1:4">
      <c r="A105" s="161"/>
      <c r="B105" s="427"/>
      <c r="C105" s="428"/>
      <c r="D105" s="429"/>
    </row>
    <row r="106" spans="1:4">
      <c r="A106" s="161"/>
      <c r="B106" s="427"/>
      <c r="C106" s="428"/>
      <c r="D106" s="429"/>
    </row>
    <row r="107" spans="1:4">
      <c r="A107" s="161"/>
      <c r="B107" s="427"/>
      <c r="C107" s="428"/>
      <c r="D107" s="429"/>
    </row>
    <row r="108" spans="1:4" ht="12" customHeight="1">
      <c r="A108" s="161"/>
      <c r="B108" s="427"/>
      <c r="C108" s="428"/>
      <c r="D108" s="429"/>
    </row>
    <row r="109" spans="1:4">
      <c r="A109" s="128" t="s">
        <v>163</v>
      </c>
      <c r="B109" s="436" t="s">
        <v>164</v>
      </c>
      <c r="C109" s="437"/>
      <c r="D109" s="438"/>
    </row>
    <row r="110" spans="1:4">
      <c r="A110" s="79" t="s">
        <v>165</v>
      </c>
      <c r="B110" s="424" t="s">
        <v>201</v>
      </c>
      <c r="C110" s="425"/>
      <c r="D110" s="426"/>
    </row>
    <row r="111" spans="1:4">
      <c r="A111" s="161"/>
      <c r="B111" s="427"/>
      <c r="C111" s="428"/>
      <c r="D111" s="429"/>
    </row>
    <row r="112" spans="1:4">
      <c r="A112" s="161"/>
      <c r="B112" s="427"/>
      <c r="C112" s="428"/>
      <c r="D112" s="429"/>
    </row>
    <row r="113" spans="1:6">
      <c r="A113" s="162"/>
      <c r="B113" s="430"/>
      <c r="C113" s="431"/>
      <c r="D113" s="432"/>
    </row>
    <row r="114" spans="1:6">
      <c r="A114" s="77" t="s">
        <v>166</v>
      </c>
      <c r="B114" s="496" t="s">
        <v>193</v>
      </c>
      <c r="C114" s="497"/>
      <c r="D114" s="498"/>
    </row>
    <row r="115" spans="1:6">
      <c r="A115" s="75"/>
      <c r="B115" s="499"/>
      <c r="C115" s="500"/>
      <c r="D115" s="501"/>
    </row>
    <row r="116" spans="1:6" ht="30.75" customHeight="1">
      <c r="A116" s="164" t="s">
        <v>168</v>
      </c>
      <c r="B116" s="500" t="s">
        <v>194</v>
      </c>
      <c r="C116" s="500"/>
      <c r="D116" s="501"/>
    </row>
    <row r="117" spans="1:6">
      <c r="A117" s="74" t="s">
        <v>170</v>
      </c>
      <c r="B117" s="424" t="s">
        <v>173</v>
      </c>
      <c r="C117" s="425"/>
      <c r="D117" s="426"/>
    </row>
    <row r="118" spans="1:6">
      <c r="A118" s="162"/>
      <c r="B118" s="430"/>
      <c r="C118" s="431"/>
      <c r="D118" s="432"/>
    </row>
    <row r="119" spans="1:6">
      <c r="A119" s="74" t="s">
        <v>172</v>
      </c>
      <c r="B119" s="436" t="s">
        <v>175</v>
      </c>
      <c r="C119" s="437"/>
      <c r="D119" s="438"/>
    </row>
    <row r="120" spans="1:6">
      <c r="A120" s="79" t="s">
        <v>174</v>
      </c>
      <c r="B120" s="424" t="s">
        <v>167</v>
      </c>
      <c r="C120" s="425"/>
      <c r="D120" s="426"/>
    </row>
    <row r="121" spans="1:6">
      <c r="A121" s="77"/>
      <c r="B121" s="427"/>
      <c r="C121" s="428"/>
      <c r="D121" s="429"/>
    </row>
    <row r="122" spans="1:6">
      <c r="A122" s="75"/>
      <c r="B122" s="430"/>
      <c r="C122" s="431"/>
      <c r="D122" s="432"/>
    </row>
    <row r="123" spans="1:6">
      <c r="A123" s="161" t="s">
        <v>176</v>
      </c>
      <c r="B123" s="424" t="s">
        <v>169</v>
      </c>
      <c r="C123" s="425"/>
      <c r="D123" s="426"/>
    </row>
    <row r="124" spans="1:6">
      <c r="A124" s="162"/>
      <c r="B124" s="430"/>
      <c r="C124" s="431"/>
      <c r="D124" s="432"/>
    </row>
    <row r="125" spans="1:6">
      <c r="A125" s="74" t="s">
        <v>178</v>
      </c>
      <c r="B125" s="424" t="s">
        <v>171</v>
      </c>
      <c r="C125" s="425"/>
      <c r="D125" s="426"/>
    </row>
    <row r="126" spans="1:6" s="5" customFormat="1">
      <c r="A126" s="162"/>
      <c r="B126" s="430"/>
      <c r="C126" s="431"/>
      <c r="D126" s="432"/>
      <c r="E126" s="34"/>
      <c r="F126" s="34"/>
    </row>
    <row r="127" spans="1:6">
      <c r="A127" s="74" t="s">
        <v>195</v>
      </c>
      <c r="B127" s="424" t="s">
        <v>177</v>
      </c>
      <c r="C127" s="425"/>
      <c r="D127" s="426"/>
    </row>
    <row r="128" spans="1:6">
      <c r="A128" s="162"/>
      <c r="B128" s="430"/>
      <c r="C128" s="431"/>
      <c r="D128" s="432"/>
    </row>
    <row r="129" spans="1:4" ht="27" customHeight="1" thickBot="1">
      <c r="A129" s="161" t="s">
        <v>182</v>
      </c>
      <c r="B129" s="452" t="s">
        <v>200</v>
      </c>
      <c r="C129" s="453"/>
      <c r="D129" s="454"/>
    </row>
    <row r="130" spans="1:4" ht="15.75" thickBot="1">
      <c r="A130" s="114" t="s">
        <v>48</v>
      </c>
      <c r="B130" s="108"/>
      <c r="C130" s="108"/>
      <c r="D130" s="115">
        <v>66092.33</v>
      </c>
    </row>
    <row r="131" spans="1:4" ht="15.75" thickBot="1">
      <c r="A131" s="530" t="s">
        <v>181</v>
      </c>
      <c r="B131" s="531"/>
      <c r="C131" s="531"/>
      <c r="D131" s="165"/>
    </row>
    <row r="132" spans="1:4" ht="15" customHeight="1">
      <c r="A132" s="219" t="s">
        <v>183</v>
      </c>
      <c r="B132" s="494" t="s">
        <v>1653</v>
      </c>
      <c r="C132" s="495"/>
      <c r="D132" s="165"/>
    </row>
    <row r="133" spans="1:4">
      <c r="A133" s="161"/>
      <c r="B133" s="427"/>
      <c r="C133" s="476"/>
      <c r="D133" s="116"/>
    </row>
    <row r="134" spans="1:4">
      <c r="A134" s="161"/>
      <c r="B134" s="427"/>
      <c r="C134" s="476"/>
      <c r="D134" s="116"/>
    </row>
    <row r="135" spans="1:4">
      <c r="A135" s="161"/>
      <c r="B135" s="427"/>
      <c r="C135" s="476"/>
      <c r="D135" s="116"/>
    </row>
    <row r="136" spans="1:4">
      <c r="A136" s="162"/>
      <c r="B136" s="430"/>
      <c r="C136" s="496"/>
      <c r="D136" s="154">
        <v>18819.400000000001</v>
      </c>
    </row>
    <row r="137" spans="1:4">
      <c r="A137" s="74" t="s">
        <v>196</v>
      </c>
      <c r="B137" s="424" t="s">
        <v>311</v>
      </c>
      <c r="C137" s="493"/>
      <c r="D137" s="141"/>
    </row>
    <row r="138" spans="1:4">
      <c r="A138" s="162"/>
      <c r="B138" s="430"/>
      <c r="C138" s="496"/>
      <c r="D138" s="154">
        <v>517.97</v>
      </c>
    </row>
    <row r="139" spans="1:4" ht="15.75" thickBot="1">
      <c r="A139" s="74" t="s">
        <v>197</v>
      </c>
      <c r="B139" s="424" t="s">
        <v>1651</v>
      </c>
      <c r="C139" s="493"/>
      <c r="D139" s="141">
        <v>10601.02</v>
      </c>
    </row>
    <row r="140" spans="1:4" ht="15.75" thickBot="1">
      <c r="A140" s="215" t="s">
        <v>48</v>
      </c>
      <c r="B140" s="108"/>
      <c r="C140" s="108"/>
      <c r="D140" s="115">
        <f>SUM(D132:D139)</f>
        <v>29938.390000000003</v>
      </c>
    </row>
    <row r="141" spans="1:4">
      <c r="A141" s="522" t="s">
        <v>53</v>
      </c>
      <c r="B141" s="523"/>
      <c r="C141" s="46"/>
      <c r="D141" s="33">
        <f>SUM(D46,D83,D130,D140)</f>
        <v>465417.77000000008</v>
      </c>
    </row>
    <row r="142" spans="1:4">
      <c r="A142" s="687" t="s">
        <v>1686</v>
      </c>
      <c r="B142" s="687"/>
      <c r="C142" s="687"/>
      <c r="D142" s="688">
        <v>1400345.6399999997</v>
      </c>
    </row>
    <row r="143" spans="1:4">
      <c r="A143" s="687"/>
      <c r="B143" s="687"/>
      <c r="C143" s="687"/>
      <c r="D143" s="688"/>
    </row>
    <row r="144" spans="1:4">
      <c r="A144" s="562" t="s">
        <v>1687</v>
      </c>
      <c r="B144" s="562"/>
      <c r="C144" s="562"/>
      <c r="D144" s="683">
        <v>324211.93</v>
      </c>
    </row>
    <row r="145" spans="1:4">
      <c r="A145" s="577"/>
      <c r="B145" s="577"/>
      <c r="C145" s="577"/>
      <c r="D145" s="471"/>
    </row>
    <row r="146" spans="1:4">
      <c r="A146" s="486" t="s">
        <v>1665</v>
      </c>
      <c r="B146" s="487"/>
      <c r="C146" s="488"/>
      <c r="D146" s="470">
        <v>142615.70000000001</v>
      </c>
    </row>
    <row r="147" spans="1:4">
      <c r="A147" s="489"/>
      <c r="B147" s="490"/>
      <c r="C147" s="491"/>
      <c r="D147" s="492"/>
    </row>
    <row r="148" spans="1:4">
      <c r="A148" s="29"/>
      <c r="B148" s="29"/>
      <c r="C148" s="29"/>
      <c r="D148" s="29"/>
    </row>
    <row r="150" spans="1:4">
      <c r="A150" s="29"/>
      <c r="B150" s="29"/>
      <c r="C150" s="29"/>
      <c r="D150" s="29"/>
    </row>
    <row r="151" spans="1:4">
      <c r="A151" s="29"/>
      <c r="B151" s="29"/>
      <c r="C151" s="29"/>
      <c r="D151" s="29"/>
    </row>
    <row r="152" spans="1:4">
      <c r="A152" s="29"/>
      <c r="B152" s="29"/>
      <c r="C152" s="29"/>
      <c r="D152" s="29"/>
    </row>
    <row r="153" spans="1:4">
      <c r="A153" s="12"/>
      <c r="B153" s="5"/>
    </row>
  </sheetData>
  <mergeCells count="58">
    <mergeCell ref="A142:C143"/>
    <mergeCell ref="D142:D143"/>
    <mergeCell ref="A144:C145"/>
    <mergeCell ref="D144:D145"/>
    <mergeCell ref="B117:D118"/>
    <mergeCell ref="B119:D119"/>
    <mergeCell ref="B120:D122"/>
    <mergeCell ref="B110:D113"/>
    <mergeCell ref="D76:D78"/>
    <mergeCell ref="B93:D95"/>
    <mergeCell ref="C76:C78"/>
    <mergeCell ref="B96:D101"/>
    <mergeCell ref="B103:D108"/>
    <mergeCell ref="B109:D109"/>
    <mergeCell ref="A79:B79"/>
    <mergeCell ref="A81:B82"/>
    <mergeCell ref="A87:D87"/>
    <mergeCell ref="B90:D92"/>
    <mergeCell ref="B116:D116"/>
    <mergeCell ref="A72:B72"/>
    <mergeCell ref="A70:B70"/>
    <mergeCell ref="D146:D147"/>
    <mergeCell ref="B123:D124"/>
    <mergeCell ref="B125:D126"/>
    <mergeCell ref="B127:D128"/>
    <mergeCell ref="B129:D129"/>
    <mergeCell ref="A131:C131"/>
    <mergeCell ref="A76:B78"/>
    <mergeCell ref="B132:C136"/>
    <mergeCell ref="A141:B141"/>
    <mergeCell ref="A146:C147"/>
    <mergeCell ref="B137:C138"/>
    <mergeCell ref="B139:C139"/>
    <mergeCell ref="B114:D115"/>
    <mergeCell ref="A93:A95"/>
    <mergeCell ref="A54:B55"/>
    <mergeCell ref="C54:C55"/>
    <mergeCell ref="D54:D55"/>
    <mergeCell ref="A64:B68"/>
    <mergeCell ref="C64:C68"/>
    <mergeCell ref="D64:D68"/>
    <mergeCell ref="A56:B56"/>
    <mergeCell ref="A59:B59"/>
    <mergeCell ref="A60:B63"/>
    <mergeCell ref="C60:C63"/>
    <mergeCell ref="D60:D63"/>
    <mergeCell ref="C57:C58"/>
    <mergeCell ref="D57:D58"/>
    <mergeCell ref="A12:D13"/>
    <mergeCell ref="A1:D1"/>
    <mergeCell ref="A3:B3"/>
    <mergeCell ref="A4:B4"/>
    <mergeCell ref="A5:B5"/>
    <mergeCell ref="A6:B6"/>
    <mergeCell ref="A7:B7"/>
    <mergeCell ref="A8:B8"/>
    <mergeCell ref="A9:B9"/>
    <mergeCell ref="A10:B10"/>
  </mergeCells>
  <pageMargins left="0.43" right="0.28999999999999998" top="0.56000000000000005" bottom="0.56000000000000005" header="0.3" footer="0.76"/>
  <pageSetup paperSize="9" orientation="portrait" r:id="rId1"/>
</worksheet>
</file>

<file path=xl/worksheets/sheet13.xml><?xml version="1.0" encoding="utf-8"?>
<worksheet xmlns="http://schemas.openxmlformats.org/spreadsheetml/2006/main" xmlns:r="http://schemas.openxmlformats.org/officeDocument/2006/relationships">
  <dimension ref="A1:I187"/>
  <sheetViews>
    <sheetView topLeftCell="A7" workbookViewId="0">
      <selection activeCell="F25" sqref="F25"/>
    </sheetView>
  </sheetViews>
  <sheetFormatPr defaultRowHeight="15"/>
  <cols>
    <col min="1" max="1" width="12.140625" customWidth="1"/>
    <col min="2" max="2" width="36.7109375" customWidth="1"/>
    <col min="3" max="3" width="24.85546875" customWidth="1"/>
    <col min="4" max="4" width="19.42578125" customWidth="1"/>
    <col min="5" max="5" width="15.5703125" customWidth="1"/>
    <col min="6" max="6" width="11" customWidth="1"/>
    <col min="7" max="7" width="10.42578125" customWidth="1"/>
    <col min="8" max="8" width="11.5703125" customWidth="1"/>
    <col min="9" max="9" width="10.5703125" bestFit="1" customWidth="1"/>
  </cols>
  <sheetData>
    <row r="1" spans="1:5">
      <c r="A1" s="473" t="s">
        <v>1057</v>
      </c>
      <c r="B1" s="473"/>
      <c r="C1" s="473"/>
      <c r="D1" s="473"/>
      <c r="E1" s="335"/>
    </row>
    <row r="2" spans="1:5">
      <c r="A2" s="30"/>
      <c r="B2" s="30"/>
      <c r="C2" s="30"/>
      <c r="D2" s="30"/>
      <c r="E2" s="30"/>
    </row>
    <row r="3" spans="1:5">
      <c r="A3" s="474" t="s">
        <v>78</v>
      </c>
      <c r="B3" s="474"/>
      <c r="C3" s="30"/>
      <c r="D3" s="30"/>
      <c r="E3" s="30"/>
    </row>
    <row r="4" spans="1:5">
      <c r="A4" s="481" t="s">
        <v>47</v>
      </c>
      <c r="B4" s="481"/>
      <c r="C4" s="30">
        <v>1995</v>
      </c>
      <c r="D4" s="30"/>
      <c r="E4" s="30"/>
    </row>
    <row r="5" spans="1:5">
      <c r="A5" s="481" t="s">
        <v>44</v>
      </c>
      <c r="B5" s="481"/>
      <c r="C5" s="30">
        <v>160</v>
      </c>
      <c r="D5" s="30"/>
      <c r="E5" s="30"/>
    </row>
    <row r="6" spans="1:5">
      <c r="A6" s="481" t="s">
        <v>45</v>
      </c>
      <c r="B6" s="481"/>
      <c r="C6" s="30">
        <v>10</v>
      </c>
      <c r="D6" s="30"/>
      <c r="E6" s="30"/>
    </row>
    <row r="7" spans="1:5">
      <c r="A7" s="481" t="s">
        <v>46</v>
      </c>
      <c r="B7" s="481"/>
      <c r="C7" s="30">
        <v>4</v>
      </c>
      <c r="D7" s="30"/>
      <c r="E7" s="30"/>
    </row>
    <row r="8" spans="1:5">
      <c r="A8" s="481" t="s">
        <v>51</v>
      </c>
      <c r="B8" s="481"/>
      <c r="C8" s="30">
        <v>9941.1</v>
      </c>
      <c r="D8" s="30"/>
      <c r="E8" s="30"/>
    </row>
    <row r="9" spans="1:5">
      <c r="A9" s="481" t="s">
        <v>56</v>
      </c>
      <c r="B9" s="481"/>
      <c r="C9" s="30">
        <v>1001.4</v>
      </c>
      <c r="D9" s="30"/>
      <c r="E9" s="30"/>
    </row>
    <row r="10" spans="1:5">
      <c r="A10" s="481" t="s">
        <v>52</v>
      </c>
      <c r="B10" s="481"/>
      <c r="C10" s="30">
        <v>310</v>
      </c>
      <c r="D10" s="30"/>
      <c r="E10" s="30"/>
    </row>
    <row r="11" spans="1:5" s="5" customFormat="1">
      <c r="A11" s="29"/>
      <c r="B11" s="29"/>
      <c r="C11" s="29"/>
      <c r="D11" s="29"/>
      <c r="E11" s="29"/>
    </row>
    <row r="12" spans="1:5" s="5" customFormat="1">
      <c r="A12" s="479" t="s">
        <v>179</v>
      </c>
      <c r="B12" s="479"/>
      <c r="C12" s="479"/>
      <c r="D12" s="479"/>
      <c r="E12" s="336"/>
    </row>
    <row r="13" spans="1:5" s="5" customFormat="1" ht="15.75" thickBot="1">
      <c r="A13" s="479"/>
      <c r="B13" s="479"/>
      <c r="C13" s="479"/>
      <c r="D13" s="479"/>
      <c r="E13" s="336"/>
    </row>
    <row r="14" spans="1:5" s="5" customFormat="1">
      <c r="A14" s="81" t="s">
        <v>142</v>
      </c>
      <c r="B14" s="82"/>
      <c r="C14" s="82"/>
      <c r="D14" s="83"/>
      <c r="E14" s="41"/>
    </row>
    <row r="15" spans="1:5" s="5" customFormat="1">
      <c r="A15" s="180" t="s">
        <v>281</v>
      </c>
      <c r="B15" s="47"/>
      <c r="C15" s="47"/>
      <c r="D15" s="155"/>
      <c r="E15" s="39"/>
    </row>
    <row r="16" spans="1:5" s="5" customFormat="1">
      <c r="A16" s="86" t="s">
        <v>1497</v>
      </c>
      <c r="B16" s="39"/>
      <c r="C16" s="39"/>
      <c r="D16" s="85"/>
      <c r="E16" s="39"/>
    </row>
    <row r="17" spans="1:6" s="4" customFormat="1">
      <c r="A17" s="172" t="s">
        <v>356</v>
      </c>
      <c r="B17" s="48" t="s">
        <v>1370</v>
      </c>
      <c r="C17" s="48"/>
      <c r="D17" s="105">
        <v>2055.87</v>
      </c>
      <c r="E17" s="39"/>
    </row>
    <row r="18" spans="1:6" s="5" customFormat="1">
      <c r="A18" s="86" t="s">
        <v>295</v>
      </c>
      <c r="B18" s="39"/>
      <c r="C18" s="39"/>
      <c r="D18" s="85"/>
      <c r="E18" s="39"/>
    </row>
    <row r="19" spans="1:6" s="4" customFormat="1">
      <c r="A19" s="87" t="s">
        <v>1232</v>
      </c>
      <c r="B19" s="39" t="s">
        <v>1371</v>
      </c>
      <c r="C19" s="39"/>
      <c r="D19" s="85"/>
      <c r="E19" s="39"/>
    </row>
    <row r="20" spans="1:6" s="4" customFormat="1" ht="15.75" thickBot="1">
      <c r="A20" s="87" t="s">
        <v>356</v>
      </c>
      <c r="B20" s="39" t="s">
        <v>1233</v>
      </c>
      <c r="C20" s="39"/>
      <c r="D20" s="85">
        <v>4850.91</v>
      </c>
      <c r="E20" s="39"/>
    </row>
    <row r="21" spans="1:6" s="5" customFormat="1" ht="15.75" thickBot="1">
      <c r="A21" s="88" t="s">
        <v>48</v>
      </c>
      <c r="B21" s="89"/>
      <c r="C21" s="89"/>
      <c r="D21" s="90">
        <f>SUM(D15:D20)</f>
        <v>6906.78</v>
      </c>
      <c r="E21" s="41"/>
    </row>
    <row r="22" spans="1:6" s="29" customFormat="1" ht="13.5" thickBot="1">
      <c r="A22" s="295"/>
      <c r="B22" s="108"/>
      <c r="C22" s="108"/>
      <c r="D22" s="296"/>
      <c r="E22" s="39"/>
      <c r="F22" s="28"/>
    </row>
    <row r="23" spans="1:6" s="5" customFormat="1">
      <c r="A23" s="81" t="s">
        <v>152</v>
      </c>
      <c r="B23" s="82"/>
      <c r="C23" s="91"/>
      <c r="D23" s="92"/>
      <c r="E23" s="41"/>
    </row>
    <row r="24" spans="1:6" s="5" customFormat="1">
      <c r="A24" s="86" t="s">
        <v>358</v>
      </c>
      <c r="B24" s="41"/>
      <c r="C24" s="64"/>
      <c r="D24" s="116">
        <v>88655.52</v>
      </c>
    </row>
    <row r="25" spans="1:6" s="5" customFormat="1">
      <c r="A25" s="86" t="s">
        <v>50</v>
      </c>
      <c r="B25" s="39"/>
      <c r="C25" s="52"/>
      <c r="D25" s="93"/>
    </row>
    <row r="26" spans="1:6" s="5" customFormat="1">
      <c r="A26" s="87" t="s">
        <v>322</v>
      </c>
      <c r="B26" s="39"/>
      <c r="C26" s="25" t="s">
        <v>1564</v>
      </c>
      <c r="D26" s="93"/>
      <c r="E26" s="4"/>
    </row>
    <row r="27" spans="1:6" s="5" customFormat="1">
      <c r="A27" s="87" t="s">
        <v>335</v>
      </c>
      <c r="B27" s="39"/>
      <c r="C27" s="25" t="s">
        <v>317</v>
      </c>
      <c r="D27" s="93"/>
    </row>
    <row r="28" spans="1:6" s="5" customFormat="1">
      <c r="A28" s="94" t="s">
        <v>325</v>
      </c>
      <c r="B28" s="39"/>
      <c r="C28" s="24" t="s">
        <v>1550</v>
      </c>
      <c r="D28" s="93"/>
    </row>
    <row r="29" spans="1:6" s="4" customFormat="1">
      <c r="A29" s="97" t="s">
        <v>326</v>
      </c>
      <c r="B29" s="59"/>
      <c r="C29" s="337" t="s">
        <v>41</v>
      </c>
      <c r="D29" s="341"/>
    </row>
    <row r="30" spans="1:6" s="4" customFormat="1">
      <c r="A30" s="502" t="s">
        <v>328</v>
      </c>
      <c r="B30" s="588"/>
      <c r="C30" s="337" t="s">
        <v>39</v>
      </c>
      <c r="D30" s="341"/>
    </row>
    <row r="31" spans="1:6" s="4" customFormat="1">
      <c r="A31" s="506" t="s">
        <v>334</v>
      </c>
      <c r="B31" s="589"/>
      <c r="C31" s="455" t="s">
        <v>40</v>
      </c>
      <c r="D31" s="586"/>
    </row>
    <row r="32" spans="1:6" s="4" customFormat="1">
      <c r="A32" s="508"/>
      <c r="B32" s="548"/>
      <c r="C32" s="456"/>
      <c r="D32" s="587"/>
    </row>
    <row r="33" spans="1:6" s="4" customFormat="1">
      <c r="A33" s="502" t="s">
        <v>329</v>
      </c>
      <c r="B33" s="588"/>
      <c r="C33" s="225" t="s">
        <v>40</v>
      </c>
      <c r="D33" s="276"/>
    </row>
    <row r="34" spans="1:6" s="4" customFormat="1">
      <c r="A34" s="97" t="s">
        <v>330</v>
      </c>
      <c r="B34" s="54"/>
      <c r="C34" s="465" t="s">
        <v>41</v>
      </c>
      <c r="D34" s="586"/>
    </row>
    <row r="35" spans="1:6" s="4" customFormat="1">
      <c r="A35" s="98" t="s">
        <v>331</v>
      </c>
      <c r="B35" s="55"/>
      <c r="C35" s="466"/>
      <c r="D35" s="587"/>
    </row>
    <row r="36" spans="1:6" s="5" customFormat="1">
      <c r="A36" s="439" t="s">
        <v>1565</v>
      </c>
      <c r="B36" s="440"/>
      <c r="C36" s="443" t="s">
        <v>232</v>
      </c>
      <c r="D36" s="579">
        <v>36980.160000000003</v>
      </c>
    </row>
    <row r="37" spans="1:6" s="5" customFormat="1">
      <c r="A37" s="441"/>
      <c r="B37" s="442"/>
      <c r="C37" s="444"/>
      <c r="D37" s="580"/>
    </row>
    <row r="38" spans="1:6" s="5" customFormat="1">
      <c r="A38" s="441"/>
      <c r="B38" s="442"/>
      <c r="C38" s="444"/>
      <c r="D38" s="580"/>
    </row>
    <row r="39" spans="1:6" s="5" customFormat="1">
      <c r="A39" s="504"/>
      <c r="B39" s="449"/>
      <c r="C39" s="469"/>
      <c r="D39" s="581"/>
      <c r="E39" s="4"/>
      <c r="F39" s="4"/>
    </row>
    <row r="40" spans="1:6" s="5" customFormat="1">
      <c r="A40" s="95" t="s">
        <v>228</v>
      </c>
      <c r="B40" s="51"/>
      <c r="C40" s="224" t="s">
        <v>315</v>
      </c>
      <c r="D40" s="153">
        <v>25945.74</v>
      </c>
      <c r="E40" s="4"/>
      <c r="F40" s="4"/>
    </row>
    <row r="41" spans="1:6" s="5" customFormat="1">
      <c r="A41" s="461" t="s">
        <v>213</v>
      </c>
      <c r="B41" s="555"/>
      <c r="C41" s="60" t="s">
        <v>9</v>
      </c>
      <c r="D41" s="132">
        <v>3859.82</v>
      </c>
      <c r="E41" s="4"/>
      <c r="F41" s="4"/>
    </row>
    <row r="42" spans="1:6" s="5" customFormat="1">
      <c r="A42" s="101" t="s">
        <v>189</v>
      </c>
      <c r="B42" s="32"/>
      <c r="C42" s="60" t="s">
        <v>1566</v>
      </c>
      <c r="D42" s="134">
        <v>1563.47</v>
      </c>
      <c r="E42" s="4"/>
      <c r="F42" s="4"/>
    </row>
    <row r="43" spans="1:6" s="5" customFormat="1">
      <c r="A43" s="461" t="s">
        <v>227</v>
      </c>
      <c r="B43" s="555"/>
      <c r="C43" s="60" t="s">
        <v>315</v>
      </c>
      <c r="D43" s="133">
        <v>15309.98</v>
      </c>
    </row>
    <row r="44" spans="1:6" s="5" customFormat="1">
      <c r="A44" s="100" t="s">
        <v>243</v>
      </c>
      <c r="B44" s="58"/>
      <c r="C44" s="60" t="s">
        <v>39</v>
      </c>
      <c r="D44" s="131">
        <v>3578.73</v>
      </c>
      <c r="E44" s="4"/>
    </row>
    <row r="45" spans="1:6" s="5" customFormat="1">
      <c r="A45" s="461" t="s">
        <v>316</v>
      </c>
      <c r="B45" s="555"/>
      <c r="C45" s="60" t="s">
        <v>42</v>
      </c>
      <c r="D45" s="131">
        <v>28928.01</v>
      </c>
    </row>
    <row r="46" spans="1:6" s="5" customFormat="1">
      <c r="A46" s="103" t="s">
        <v>50</v>
      </c>
      <c r="B46" s="47"/>
      <c r="C46" s="26"/>
      <c r="D46" s="155"/>
    </row>
    <row r="47" spans="1:6" s="5" customFormat="1">
      <c r="A47" s="475" t="s">
        <v>347</v>
      </c>
      <c r="B47" s="476"/>
      <c r="C47" s="52"/>
      <c r="D47" s="80">
        <v>4356.99</v>
      </c>
    </row>
    <row r="48" spans="1:6" s="5" customFormat="1" ht="15.75" thickBot="1">
      <c r="A48" s="475"/>
      <c r="B48" s="476"/>
      <c r="C48" s="107"/>
      <c r="D48" s="85"/>
    </row>
    <row r="49" spans="1:5" s="5" customFormat="1" ht="15.75" thickBot="1">
      <c r="A49" s="114" t="s">
        <v>48</v>
      </c>
      <c r="B49" s="108"/>
      <c r="C49" s="108"/>
      <c r="D49" s="72">
        <f>SUM(D24,D36:D45)</f>
        <v>204821.43000000005</v>
      </c>
    </row>
    <row r="50" spans="1:5" s="5" customFormat="1">
      <c r="A50" s="65"/>
      <c r="B50" s="39"/>
      <c r="C50" s="39"/>
      <c r="D50" s="41"/>
      <c r="E50" s="41"/>
    </row>
    <row r="51" spans="1:5" s="5" customFormat="1" ht="15.75" thickBot="1">
      <c r="A51" s="433" t="s">
        <v>180</v>
      </c>
      <c r="B51" s="433"/>
      <c r="C51" s="433"/>
      <c r="D51" s="433"/>
      <c r="E51" s="338"/>
    </row>
    <row r="52" spans="1:5" s="5" customFormat="1">
      <c r="A52" s="156" t="s">
        <v>130</v>
      </c>
      <c r="B52" s="122" t="s">
        <v>156</v>
      </c>
      <c r="C52" s="123"/>
      <c r="D52" s="124"/>
      <c r="E52" s="39"/>
    </row>
    <row r="53" spans="1:5" s="5" customFormat="1">
      <c r="A53" s="157" t="s">
        <v>131</v>
      </c>
      <c r="B53" s="424" t="s">
        <v>198</v>
      </c>
      <c r="C53" s="425"/>
      <c r="D53" s="426"/>
      <c r="E53" s="334"/>
    </row>
    <row r="54" spans="1:5" s="5" customFormat="1">
      <c r="A54" s="164"/>
      <c r="B54" s="427"/>
      <c r="C54" s="428"/>
      <c r="D54" s="429"/>
      <c r="E54" s="334"/>
    </row>
    <row r="55" spans="1:5" s="5" customFormat="1">
      <c r="A55" s="158"/>
      <c r="B55" s="430"/>
      <c r="C55" s="431"/>
      <c r="D55" s="432"/>
      <c r="E55" s="334"/>
    </row>
    <row r="56" spans="1:5" s="5" customFormat="1">
      <c r="A56" s="483" t="s">
        <v>132</v>
      </c>
      <c r="B56" s="424" t="s">
        <v>157</v>
      </c>
      <c r="C56" s="425"/>
      <c r="D56" s="426"/>
      <c r="E56" s="334"/>
    </row>
    <row r="57" spans="1:5" s="5" customFormat="1">
      <c r="A57" s="483"/>
      <c r="B57" s="427"/>
      <c r="C57" s="428"/>
      <c r="D57" s="429"/>
      <c r="E57" s="334"/>
    </row>
    <row r="58" spans="1:5" s="5" customFormat="1">
      <c r="A58" s="484"/>
      <c r="B58" s="430"/>
      <c r="C58" s="431"/>
      <c r="D58" s="432"/>
      <c r="E58" s="334"/>
    </row>
    <row r="59" spans="1:5" s="5" customFormat="1">
      <c r="A59" s="159" t="s">
        <v>159</v>
      </c>
      <c r="B59" s="424" t="s">
        <v>158</v>
      </c>
      <c r="C59" s="425"/>
      <c r="D59" s="426"/>
      <c r="E59" s="334"/>
    </row>
    <row r="60" spans="1:5" s="5" customFormat="1">
      <c r="A60" s="160"/>
      <c r="B60" s="427"/>
      <c r="C60" s="428"/>
      <c r="D60" s="429"/>
      <c r="E60" s="334"/>
    </row>
    <row r="61" spans="1:5" s="5" customFormat="1">
      <c r="A61" s="161"/>
      <c r="B61" s="427"/>
      <c r="C61" s="428"/>
      <c r="D61" s="429"/>
      <c r="E61" s="334"/>
    </row>
    <row r="62" spans="1:5" s="5" customFormat="1">
      <c r="A62" s="161"/>
      <c r="B62" s="427"/>
      <c r="C62" s="428"/>
      <c r="D62" s="429"/>
      <c r="E62" s="334"/>
    </row>
    <row r="63" spans="1:5" s="5" customFormat="1">
      <c r="A63" s="161"/>
      <c r="B63" s="427"/>
      <c r="C63" s="428"/>
      <c r="D63" s="429"/>
      <c r="E63" s="334"/>
    </row>
    <row r="64" spans="1:5" s="5" customFormat="1">
      <c r="A64" s="162"/>
      <c r="B64" s="430"/>
      <c r="C64" s="431"/>
      <c r="D64" s="432"/>
      <c r="E64" s="334"/>
    </row>
    <row r="65" spans="1:5" s="5" customFormat="1">
      <c r="A65" s="163" t="s">
        <v>160</v>
      </c>
      <c r="B65" s="45" t="s">
        <v>161</v>
      </c>
      <c r="C65" s="46"/>
      <c r="D65" s="126"/>
      <c r="E65" s="274"/>
    </row>
    <row r="66" spans="1:5" s="5" customFormat="1">
      <c r="A66" s="74" t="s">
        <v>162</v>
      </c>
      <c r="B66" s="424" t="s">
        <v>199</v>
      </c>
      <c r="C66" s="425"/>
      <c r="D66" s="426"/>
      <c r="E66" s="334"/>
    </row>
    <row r="67" spans="1:5" s="5" customFormat="1">
      <c r="A67" s="161"/>
      <c r="B67" s="427"/>
      <c r="C67" s="428"/>
      <c r="D67" s="429"/>
      <c r="E67" s="334"/>
    </row>
    <row r="68" spans="1:5" s="5" customFormat="1">
      <c r="A68" s="161"/>
      <c r="B68" s="427"/>
      <c r="C68" s="428"/>
      <c r="D68" s="429"/>
      <c r="E68" s="334"/>
    </row>
    <row r="69" spans="1:5" s="5" customFormat="1">
      <c r="A69" s="161"/>
      <c r="B69" s="427"/>
      <c r="C69" s="428"/>
      <c r="D69" s="429"/>
      <c r="E69" s="334"/>
    </row>
    <row r="70" spans="1:5" s="5" customFormat="1">
      <c r="A70" s="161"/>
      <c r="B70" s="427"/>
      <c r="C70" s="428"/>
      <c r="D70" s="429"/>
      <c r="E70" s="334"/>
    </row>
    <row r="71" spans="1:5" s="5" customFormat="1">
      <c r="A71" s="161"/>
      <c r="B71" s="427"/>
      <c r="C71" s="428"/>
      <c r="D71" s="429"/>
      <c r="E71" s="334"/>
    </row>
    <row r="72" spans="1:5" s="5" customFormat="1">
      <c r="A72" s="74" t="s">
        <v>163</v>
      </c>
      <c r="B72" s="436" t="s">
        <v>164</v>
      </c>
      <c r="C72" s="437"/>
      <c r="D72" s="438"/>
      <c r="E72" s="38"/>
    </row>
    <row r="73" spans="1:5" s="5" customFormat="1">
      <c r="A73" s="74" t="s">
        <v>165</v>
      </c>
      <c r="B73" s="424" t="s">
        <v>201</v>
      </c>
      <c r="C73" s="425"/>
      <c r="D73" s="426"/>
      <c r="E73" s="334"/>
    </row>
    <row r="74" spans="1:5" s="5" customFormat="1">
      <c r="A74" s="161"/>
      <c r="B74" s="427"/>
      <c r="C74" s="428"/>
      <c r="D74" s="429"/>
      <c r="E74" s="334"/>
    </row>
    <row r="75" spans="1:5" s="5" customFormat="1">
      <c r="A75" s="161"/>
      <c r="B75" s="427"/>
      <c r="C75" s="428"/>
      <c r="D75" s="429"/>
      <c r="E75" s="334"/>
    </row>
    <row r="76" spans="1:5" s="5" customFormat="1">
      <c r="A76" s="162"/>
      <c r="B76" s="430"/>
      <c r="C76" s="431"/>
      <c r="D76" s="432"/>
      <c r="E76" s="334"/>
    </row>
    <row r="77" spans="1:5" s="5" customFormat="1">
      <c r="A77" s="77" t="s">
        <v>166</v>
      </c>
      <c r="B77" s="496" t="s">
        <v>193</v>
      </c>
      <c r="C77" s="497"/>
      <c r="D77" s="498"/>
      <c r="E77" s="334"/>
    </row>
    <row r="78" spans="1:5" s="5" customFormat="1">
      <c r="A78" s="75"/>
      <c r="B78" s="499"/>
      <c r="C78" s="500"/>
      <c r="D78" s="501"/>
      <c r="E78" s="334"/>
    </row>
    <row r="79" spans="1:5" s="5" customFormat="1">
      <c r="A79" s="164" t="s">
        <v>168</v>
      </c>
      <c r="B79" s="500" t="s">
        <v>194</v>
      </c>
      <c r="C79" s="500"/>
      <c r="D79" s="501"/>
      <c r="E79" s="334"/>
    </row>
    <row r="80" spans="1:5" s="5" customFormat="1">
      <c r="A80" s="74" t="s">
        <v>170</v>
      </c>
      <c r="B80" s="424" t="s">
        <v>173</v>
      </c>
      <c r="C80" s="425"/>
      <c r="D80" s="426"/>
      <c r="E80" s="334"/>
    </row>
    <row r="81" spans="1:5" s="5" customFormat="1">
      <c r="A81" s="162"/>
      <c r="B81" s="430"/>
      <c r="C81" s="431"/>
      <c r="D81" s="432"/>
      <c r="E81" s="334"/>
    </row>
    <row r="82" spans="1:5" s="5" customFormat="1">
      <c r="A82" s="163" t="s">
        <v>172</v>
      </c>
      <c r="B82" s="436" t="s">
        <v>175</v>
      </c>
      <c r="C82" s="437"/>
      <c r="D82" s="438"/>
      <c r="E82" s="38"/>
    </row>
    <row r="83" spans="1:5" s="5" customFormat="1">
      <c r="A83" s="79" t="s">
        <v>174</v>
      </c>
      <c r="B83" s="424" t="s">
        <v>167</v>
      </c>
      <c r="C83" s="425"/>
      <c r="D83" s="426"/>
      <c r="E83" s="334"/>
    </row>
    <row r="84" spans="1:5" s="5" customFormat="1">
      <c r="A84" s="77"/>
      <c r="B84" s="427"/>
      <c r="C84" s="428"/>
      <c r="D84" s="429"/>
      <c r="E84" s="334"/>
    </row>
    <row r="85" spans="1:5" s="5" customFormat="1">
      <c r="A85" s="75"/>
      <c r="B85" s="430"/>
      <c r="C85" s="431"/>
      <c r="D85" s="432"/>
      <c r="E85" s="334"/>
    </row>
    <row r="86" spans="1:5" s="5" customFormat="1">
      <c r="A86" s="161" t="s">
        <v>176</v>
      </c>
      <c r="B86" s="424" t="s">
        <v>169</v>
      </c>
      <c r="C86" s="425"/>
      <c r="D86" s="426"/>
      <c r="E86" s="334"/>
    </row>
    <row r="87" spans="1:5">
      <c r="A87" s="162"/>
      <c r="B87" s="430"/>
      <c r="C87" s="431"/>
      <c r="D87" s="432"/>
      <c r="E87" s="334"/>
    </row>
    <row r="88" spans="1:5">
      <c r="A88" s="74" t="s">
        <v>178</v>
      </c>
      <c r="B88" s="424" t="s">
        <v>171</v>
      </c>
      <c r="C88" s="425"/>
      <c r="D88" s="426"/>
      <c r="E88" s="334"/>
    </row>
    <row r="89" spans="1:5">
      <c r="A89" s="162"/>
      <c r="B89" s="430"/>
      <c r="C89" s="431"/>
      <c r="D89" s="432"/>
      <c r="E89" s="334"/>
    </row>
    <row r="90" spans="1:5">
      <c r="A90" s="74" t="s">
        <v>195</v>
      </c>
      <c r="B90" s="424" t="s">
        <v>177</v>
      </c>
      <c r="C90" s="425"/>
      <c r="D90" s="426"/>
      <c r="E90" s="334"/>
    </row>
    <row r="91" spans="1:5">
      <c r="A91" s="162"/>
      <c r="B91" s="430"/>
      <c r="C91" s="431"/>
      <c r="D91" s="432"/>
      <c r="E91" s="334"/>
    </row>
    <row r="92" spans="1:5" ht="15.75" thickBot="1">
      <c r="A92" s="161" t="s">
        <v>182</v>
      </c>
      <c r="B92" s="452" t="s">
        <v>200</v>
      </c>
      <c r="C92" s="453"/>
      <c r="D92" s="454"/>
      <c r="E92" s="340"/>
    </row>
    <row r="93" spans="1:5" ht="15.75" thickBot="1">
      <c r="A93" s="114" t="s">
        <v>48</v>
      </c>
      <c r="B93" s="108"/>
      <c r="C93" s="108"/>
      <c r="D93" s="115">
        <v>81515.38</v>
      </c>
      <c r="E93" s="37"/>
    </row>
    <row r="94" spans="1:5" ht="15.75" thickBot="1">
      <c r="A94" s="530" t="s">
        <v>181</v>
      </c>
      <c r="B94" s="531"/>
      <c r="C94" s="531"/>
      <c r="D94" s="165"/>
      <c r="E94" s="37"/>
    </row>
    <row r="95" spans="1:5">
      <c r="A95" s="219" t="s">
        <v>183</v>
      </c>
      <c r="B95" s="494" t="s">
        <v>1653</v>
      </c>
      <c r="C95" s="495"/>
      <c r="D95" s="165"/>
      <c r="E95" s="37"/>
    </row>
    <row r="96" spans="1:5">
      <c r="A96" s="161"/>
      <c r="B96" s="427"/>
      <c r="C96" s="476"/>
      <c r="D96" s="116"/>
      <c r="E96" s="37"/>
    </row>
    <row r="97" spans="1:5">
      <c r="A97" s="161"/>
      <c r="B97" s="427"/>
      <c r="C97" s="476"/>
      <c r="D97" s="116"/>
      <c r="E97" s="37"/>
    </row>
    <row r="98" spans="1:5">
      <c r="A98" s="161"/>
      <c r="B98" s="427"/>
      <c r="C98" s="476"/>
      <c r="D98" s="116"/>
      <c r="E98" s="37"/>
    </row>
    <row r="99" spans="1:5">
      <c r="A99" s="162"/>
      <c r="B99" s="430"/>
      <c r="C99" s="496"/>
      <c r="D99" s="154">
        <v>21571.75</v>
      </c>
      <c r="E99" s="37"/>
    </row>
    <row r="100" spans="1:5">
      <c r="A100" s="74" t="s">
        <v>196</v>
      </c>
      <c r="B100" s="424" t="s">
        <v>311</v>
      </c>
      <c r="C100" s="493"/>
      <c r="D100" s="141"/>
      <c r="E100" s="37"/>
    </row>
    <row r="101" spans="1:5">
      <c r="A101" s="162"/>
      <c r="B101" s="430"/>
      <c r="C101" s="496"/>
      <c r="D101" s="154">
        <v>596.45000000000005</v>
      </c>
      <c r="E101" s="37"/>
    </row>
    <row r="102" spans="1:5" ht="15.75" thickBot="1">
      <c r="A102" s="74" t="s">
        <v>197</v>
      </c>
      <c r="B102" s="424" t="s">
        <v>1651</v>
      </c>
      <c r="C102" s="493"/>
      <c r="D102" s="141">
        <v>12127.9</v>
      </c>
      <c r="E102" s="37"/>
    </row>
    <row r="103" spans="1:5" ht="15.75" thickBot="1">
      <c r="A103" s="339" t="s">
        <v>48</v>
      </c>
      <c r="B103" s="108"/>
      <c r="C103" s="108"/>
      <c r="D103" s="115">
        <f>SUM(D95:D102)</f>
        <v>34296.1</v>
      </c>
      <c r="E103" s="37"/>
    </row>
    <row r="104" spans="1:5">
      <c r="A104" s="592" t="s">
        <v>53</v>
      </c>
      <c r="B104" s="593"/>
      <c r="C104" s="123"/>
      <c r="D104" s="361">
        <f>SUM(D21,D49,D93,D103)</f>
        <v>327539.69000000006</v>
      </c>
      <c r="E104" s="37"/>
    </row>
    <row r="105" spans="1:5">
      <c r="A105" s="687" t="s">
        <v>1689</v>
      </c>
      <c r="B105" s="687"/>
      <c r="C105" s="687"/>
      <c r="D105" s="688">
        <v>2422426.0199999996</v>
      </c>
      <c r="E105" s="37"/>
    </row>
    <row r="106" spans="1:5">
      <c r="A106" s="687"/>
      <c r="B106" s="687"/>
      <c r="C106" s="687"/>
      <c r="D106" s="688"/>
      <c r="E106" s="37"/>
    </row>
    <row r="107" spans="1:5">
      <c r="A107" s="562" t="s">
        <v>1688</v>
      </c>
      <c r="B107" s="562"/>
      <c r="C107" s="562"/>
      <c r="D107" s="683">
        <v>400225.11</v>
      </c>
      <c r="E107" s="37"/>
    </row>
    <row r="108" spans="1:5">
      <c r="A108" s="577"/>
      <c r="B108" s="577"/>
      <c r="C108" s="577"/>
      <c r="D108" s="471"/>
      <c r="E108" s="37"/>
    </row>
    <row r="109" spans="1:5" ht="15.75" thickBot="1">
      <c r="A109" s="594" t="s">
        <v>1666</v>
      </c>
      <c r="B109" s="595"/>
      <c r="C109" s="596"/>
      <c r="D109" s="362">
        <v>247287.05</v>
      </c>
    </row>
    <row r="110" spans="1:5">
      <c r="A110" s="342"/>
      <c r="B110" s="342"/>
      <c r="C110" s="342"/>
      <c r="D110" s="315"/>
    </row>
    <row r="111" spans="1:5">
      <c r="A111" s="342"/>
      <c r="B111" s="342"/>
      <c r="C111" s="342"/>
      <c r="D111" s="315"/>
    </row>
    <row r="112" spans="1:5">
      <c r="A112" s="29"/>
      <c r="B112" s="29"/>
      <c r="C112" s="29"/>
      <c r="D112" s="29"/>
      <c r="E112" s="29"/>
    </row>
    <row r="113" spans="1:5">
      <c r="A113" s="29"/>
      <c r="B113" s="29"/>
      <c r="C113" s="29"/>
      <c r="D113" s="29"/>
      <c r="E113"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9">
      <c r="A177" s="1"/>
      <c r="B177" s="1"/>
      <c r="C177" s="1"/>
      <c r="D177" s="1"/>
    </row>
    <row r="178" spans="1:9">
      <c r="A178" s="1"/>
      <c r="B178" s="1"/>
      <c r="C178" s="1"/>
      <c r="D178" s="1"/>
    </row>
    <row r="179" spans="1:9">
      <c r="A179" s="1"/>
      <c r="B179" s="1"/>
      <c r="C179" s="1"/>
      <c r="D179" s="1"/>
    </row>
    <row r="180" spans="1:9">
      <c r="A180" s="1"/>
      <c r="B180" s="1"/>
      <c r="C180" s="1"/>
      <c r="D180" s="1"/>
    </row>
    <row r="181" spans="1:9">
      <c r="A181" s="1"/>
      <c r="B181" s="1"/>
      <c r="C181" s="1"/>
      <c r="D181" s="1"/>
    </row>
    <row r="182" spans="1:9">
      <c r="A182" s="1"/>
      <c r="B182" s="1"/>
      <c r="C182" s="1"/>
      <c r="D182" s="1"/>
    </row>
    <row r="183" spans="1:9">
      <c r="A183" s="1"/>
      <c r="B183" s="1"/>
      <c r="C183" s="1"/>
      <c r="D183" s="1"/>
    </row>
    <row r="184" spans="1:9">
      <c r="A184" s="1"/>
      <c r="B184" s="1"/>
      <c r="C184" s="1"/>
      <c r="D184" s="1"/>
    </row>
    <row r="185" spans="1:9">
      <c r="A185" s="1"/>
      <c r="B185" s="1"/>
      <c r="C185" s="1"/>
      <c r="D185" s="1"/>
    </row>
    <row r="186" spans="1:9">
      <c r="A186" s="1"/>
      <c r="B186" s="1"/>
      <c r="C186" s="1"/>
      <c r="D186" s="1"/>
    </row>
    <row r="187" spans="1:9">
      <c r="A187" s="1"/>
      <c r="B187" s="1"/>
      <c r="C187" s="1"/>
      <c r="D187" s="1"/>
      <c r="I187" s="1"/>
    </row>
  </sheetData>
  <mergeCells count="51">
    <mergeCell ref="D105:D106"/>
    <mergeCell ref="A107:C108"/>
    <mergeCell ref="D107:D108"/>
    <mergeCell ref="B100:C101"/>
    <mergeCell ref="B102:C102"/>
    <mergeCell ref="A104:B104"/>
    <mergeCell ref="A109:C109"/>
    <mergeCell ref="B95:C99"/>
    <mergeCell ref="A105:C106"/>
    <mergeCell ref="B92:D92"/>
    <mergeCell ref="B73:D76"/>
    <mergeCell ref="B77:D78"/>
    <mergeCell ref="B79:D79"/>
    <mergeCell ref="B80:D81"/>
    <mergeCell ref="B82:D82"/>
    <mergeCell ref="A94:C94"/>
    <mergeCell ref="A41:B41"/>
    <mergeCell ref="A43:B43"/>
    <mergeCell ref="B72:D72"/>
    <mergeCell ref="A45:B45"/>
    <mergeCell ref="A47:B48"/>
    <mergeCell ref="A51:D51"/>
    <mergeCell ref="B53:D55"/>
    <mergeCell ref="A56:A58"/>
    <mergeCell ref="B56:D58"/>
    <mergeCell ref="B59:D64"/>
    <mergeCell ref="B66:D71"/>
    <mergeCell ref="B83:D85"/>
    <mergeCell ref="B86:D87"/>
    <mergeCell ref="B88:D89"/>
    <mergeCell ref="B90:D91"/>
    <mergeCell ref="C34:C35"/>
    <mergeCell ref="D34:D35"/>
    <mergeCell ref="A36:B39"/>
    <mergeCell ref="C36:C39"/>
    <mergeCell ref="D36:D39"/>
    <mergeCell ref="A33:B33"/>
    <mergeCell ref="A8:B8"/>
    <mergeCell ref="A9:B9"/>
    <mergeCell ref="A10:B10"/>
    <mergeCell ref="A12:D13"/>
    <mergeCell ref="A30:B30"/>
    <mergeCell ref="A31:B32"/>
    <mergeCell ref="C31:C32"/>
    <mergeCell ref="D31:D32"/>
    <mergeCell ref="A7:B7"/>
    <mergeCell ref="A1:D1"/>
    <mergeCell ref="A3:B3"/>
    <mergeCell ref="A4:B4"/>
    <mergeCell ref="A5:B5"/>
    <mergeCell ref="A6:B6"/>
  </mergeCells>
  <pageMargins left="0.3" right="0.33"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H128"/>
  <sheetViews>
    <sheetView topLeftCell="A104" zoomScale="80" zoomScaleNormal="80" workbookViewId="0">
      <selection activeCell="A117" sqref="A117:D120"/>
    </sheetView>
  </sheetViews>
  <sheetFormatPr defaultRowHeight="15"/>
  <cols>
    <col min="1" max="1" width="12.7109375" customWidth="1"/>
    <col min="2" max="2" width="36.5703125" customWidth="1"/>
    <col min="3" max="3" width="23.85546875" customWidth="1"/>
    <col min="4" max="4" width="22" customWidth="1"/>
    <col min="5" max="5" width="11.7109375" customWidth="1"/>
    <col min="6" max="6" width="11.5703125" bestFit="1" customWidth="1"/>
    <col min="7" max="7" width="11.42578125" bestFit="1" customWidth="1"/>
    <col min="8" max="9" width="10.28515625" bestFit="1" customWidth="1"/>
  </cols>
  <sheetData>
    <row r="1" spans="1:8" ht="15" customHeight="1">
      <c r="A1" s="473" t="s">
        <v>514</v>
      </c>
      <c r="B1" s="473"/>
      <c r="C1" s="473"/>
      <c r="D1" s="473"/>
    </row>
    <row r="2" spans="1:8">
      <c r="A2" s="30"/>
      <c r="B2" s="30"/>
      <c r="C2" s="30"/>
      <c r="D2" s="30"/>
    </row>
    <row r="3" spans="1:8" ht="15" customHeight="1">
      <c r="A3" s="474" t="s">
        <v>63</v>
      </c>
      <c r="B3" s="474"/>
      <c r="C3" s="30"/>
      <c r="D3" s="30"/>
    </row>
    <row r="4" spans="1:8">
      <c r="A4" s="481" t="s">
        <v>47</v>
      </c>
      <c r="B4" s="481"/>
      <c r="C4" s="30">
        <v>1968</v>
      </c>
      <c r="D4" s="30"/>
    </row>
    <row r="5" spans="1:8" ht="15" customHeight="1">
      <c r="A5" s="481" t="s">
        <v>44</v>
      </c>
      <c r="B5" s="481"/>
      <c r="C5" s="30">
        <v>70</v>
      </c>
      <c r="D5" s="30"/>
    </row>
    <row r="6" spans="1:8">
      <c r="A6" s="481" t="s">
        <v>45</v>
      </c>
      <c r="B6" s="481"/>
      <c r="C6" s="30">
        <v>5</v>
      </c>
      <c r="D6" s="30"/>
    </row>
    <row r="7" spans="1:8" ht="15" customHeight="1">
      <c r="A7" s="481" t="s">
        <v>46</v>
      </c>
      <c r="B7" s="481"/>
      <c r="C7" s="30">
        <v>4</v>
      </c>
      <c r="D7" s="30"/>
    </row>
    <row r="8" spans="1:8" ht="15" customHeight="1">
      <c r="A8" s="481" t="s">
        <v>51</v>
      </c>
      <c r="B8" s="481"/>
      <c r="C8" s="30">
        <v>2836.8</v>
      </c>
      <c r="D8" s="30"/>
    </row>
    <row r="9" spans="1:8" ht="15" customHeight="1">
      <c r="A9" s="481" t="s">
        <v>56</v>
      </c>
      <c r="B9" s="481"/>
      <c r="C9" s="30">
        <v>273.8</v>
      </c>
      <c r="D9" s="30"/>
    </row>
    <row r="10" spans="1:8" ht="15" customHeight="1">
      <c r="A10" s="481" t="s">
        <v>52</v>
      </c>
      <c r="B10" s="481"/>
      <c r="C10" s="30">
        <v>109</v>
      </c>
      <c r="D10" s="30"/>
    </row>
    <row r="11" spans="1:8" s="1" customFormat="1">
      <c r="A11" s="2"/>
      <c r="B11"/>
      <c r="C11"/>
      <c r="D11"/>
      <c r="H11" s="7"/>
    </row>
    <row r="12" spans="1:8" s="1" customFormat="1" ht="15" customHeight="1">
      <c r="A12" s="479" t="s">
        <v>179</v>
      </c>
      <c r="B12" s="480"/>
      <c r="C12" s="480"/>
      <c r="D12" s="480"/>
    </row>
    <row r="13" spans="1:8" s="1" customFormat="1" ht="15" customHeight="1">
      <c r="A13" s="479"/>
      <c r="B13" s="480"/>
      <c r="C13" s="480"/>
      <c r="D13" s="480"/>
    </row>
    <row r="14" spans="1:8" s="1" customFormat="1" ht="15.75" thickBot="1">
      <c r="A14" s="480"/>
      <c r="B14" s="480"/>
      <c r="C14" s="480"/>
      <c r="D14" s="480"/>
    </row>
    <row r="15" spans="1:8" s="1" customFormat="1">
      <c r="A15" s="81" t="s">
        <v>142</v>
      </c>
      <c r="B15" s="82"/>
      <c r="C15" s="82"/>
      <c r="D15" s="83"/>
    </row>
    <row r="16" spans="1:8" s="1" customFormat="1">
      <c r="A16" s="84" t="s">
        <v>281</v>
      </c>
      <c r="B16" s="39"/>
      <c r="C16" s="39"/>
      <c r="D16" s="85"/>
    </row>
    <row r="17" spans="1:4" s="1" customFormat="1">
      <c r="A17" s="86" t="s">
        <v>1497</v>
      </c>
      <c r="B17" s="39"/>
      <c r="C17" s="39"/>
      <c r="D17" s="85"/>
    </row>
    <row r="18" spans="1:4" s="170" customFormat="1">
      <c r="A18" s="87" t="s">
        <v>1237</v>
      </c>
      <c r="B18" s="39" t="s">
        <v>665</v>
      </c>
      <c r="C18" s="39"/>
      <c r="D18" s="85"/>
    </row>
    <row r="19" spans="1:4" s="170" customFormat="1">
      <c r="A19" s="172"/>
      <c r="B19" s="48" t="s">
        <v>1238</v>
      </c>
      <c r="C19" s="48"/>
      <c r="D19" s="105">
        <f>1905.54+1015.72</f>
        <v>2921.26</v>
      </c>
    </row>
    <row r="20" spans="1:4" s="170" customFormat="1">
      <c r="A20" s="87" t="s">
        <v>385</v>
      </c>
      <c r="B20" s="39" t="s">
        <v>1239</v>
      </c>
      <c r="C20" s="39"/>
      <c r="D20" s="85"/>
    </row>
    <row r="21" spans="1:4" s="170" customFormat="1">
      <c r="A21" s="172"/>
      <c r="B21" s="48" t="s">
        <v>1240</v>
      </c>
      <c r="C21" s="48"/>
      <c r="D21" s="105">
        <v>1014.24</v>
      </c>
    </row>
    <row r="22" spans="1:4" s="1" customFormat="1">
      <c r="A22" s="84" t="s">
        <v>1498</v>
      </c>
      <c r="B22" s="39"/>
      <c r="C22" s="39"/>
      <c r="D22" s="85"/>
    </row>
    <row r="23" spans="1:4" s="1" customFormat="1">
      <c r="A23" s="84" t="s">
        <v>447</v>
      </c>
      <c r="B23" s="39"/>
      <c r="C23" s="39"/>
      <c r="D23" s="80"/>
    </row>
    <row r="24" spans="1:4" s="1" customFormat="1">
      <c r="A24" s="87" t="s">
        <v>415</v>
      </c>
      <c r="B24" s="39"/>
      <c r="C24" s="39"/>
      <c r="D24" s="80"/>
    </row>
    <row r="25" spans="1:4" s="1" customFormat="1">
      <c r="A25" s="87" t="s">
        <v>820</v>
      </c>
      <c r="B25" s="39"/>
      <c r="C25" s="39"/>
      <c r="D25" s="80"/>
    </row>
    <row r="26" spans="1:4" s="1" customFormat="1">
      <c r="A26" s="87" t="s">
        <v>821</v>
      </c>
      <c r="B26" s="39"/>
      <c r="C26" s="39"/>
      <c r="D26" s="80"/>
    </row>
    <row r="27" spans="1:4" s="1" customFormat="1">
      <c r="A27" s="87" t="s">
        <v>442</v>
      </c>
      <c r="B27" s="39"/>
      <c r="C27" s="39"/>
      <c r="D27" s="80"/>
    </row>
    <row r="28" spans="1:4" s="1" customFormat="1">
      <c r="A28" s="87" t="s">
        <v>819</v>
      </c>
      <c r="B28" s="39"/>
      <c r="C28" s="39"/>
      <c r="D28" s="80"/>
    </row>
    <row r="29" spans="1:4" s="1" customFormat="1">
      <c r="A29" s="87" t="s">
        <v>822</v>
      </c>
      <c r="B29" s="39"/>
      <c r="C29" s="39"/>
      <c r="D29" s="80"/>
    </row>
    <row r="30" spans="1:4" s="1" customFormat="1">
      <c r="A30" s="87" t="s">
        <v>823</v>
      </c>
      <c r="B30" s="39"/>
      <c r="C30" s="39"/>
      <c r="D30" s="80"/>
    </row>
    <row r="31" spans="1:4" s="1" customFormat="1">
      <c r="A31" s="87" t="s">
        <v>824</v>
      </c>
      <c r="B31" s="39"/>
      <c r="C31" s="39"/>
      <c r="D31" s="80"/>
    </row>
    <row r="32" spans="1:4" s="1" customFormat="1" ht="15.75" thickBot="1">
      <c r="A32" s="87" t="s">
        <v>428</v>
      </c>
      <c r="B32" s="39"/>
      <c r="C32" s="39"/>
      <c r="D32" s="80">
        <f>39664.31+844.16+7216.19</f>
        <v>47724.66</v>
      </c>
    </row>
    <row r="33" spans="1:5" s="1" customFormat="1" ht="15.75" thickBot="1">
      <c r="A33" s="88" t="s">
        <v>48</v>
      </c>
      <c r="B33" s="89"/>
      <c r="C33" s="89"/>
      <c r="D33" s="90">
        <f>SUM(D16:D32)</f>
        <v>51660.160000000003</v>
      </c>
    </row>
    <row r="34" spans="1:5" s="29" customFormat="1" ht="13.5" thickBot="1">
      <c r="A34" s="295"/>
      <c r="B34" s="108"/>
      <c r="C34" s="108"/>
      <c r="D34" s="296"/>
      <c r="E34" s="28"/>
    </row>
    <row r="35" spans="1:5" s="1" customFormat="1">
      <c r="A35" s="81" t="s">
        <v>152</v>
      </c>
      <c r="B35" s="82"/>
      <c r="C35" s="91"/>
      <c r="D35" s="92"/>
    </row>
    <row r="36" spans="1:5" s="1" customFormat="1">
      <c r="A36" s="95" t="s">
        <v>204</v>
      </c>
      <c r="B36" s="51"/>
      <c r="C36" s="43"/>
      <c r="D36" s="154">
        <v>52214.43</v>
      </c>
      <c r="E36" s="7"/>
    </row>
    <row r="37" spans="1:5" s="1" customFormat="1">
      <c r="A37" s="103" t="s">
        <v>50</v>
      </c>
      <c r="B37" s="47"/>
      <c r="C37" s="26"/>
      <c r="D37" s="136"/>
    </row>
    <row r="38" spans="1:5" s="1" customFormat="1">
      <c r="A38" s="87" t="s">
        <v>322</v>
      </c>
      <c r="B38" s="39"/>
      <c r="C38" s="25" t="s">
        <v>1560</v>
      </c>
      <c r="D38" s="93"/>
    </row>
    <row r="39" spans="1:5" s="1" customFormat="1">
      <c r="A39" s="172" t="s">
        <v>324</v>
      </c>
      <c r="B39" s="48"/>
      <c r="C39" s="24" t="s">
        <v>317</v>
      </c>
      <c r="D39" s="96"/>
    </row>
    <row r="40" spans="1:5" s="170" customFormat="1">
      <c r="A40" s="97" t="s">
        <v>326</v>
      </c>
      <c r="B40" s="59"/>
      <c r="C40" s="213" t="s">
        <v>41</v>
      </c>
      <c r="D40" s="146"/>
    </row>
    <row r="41" spans="1:5" s="170" customFormat="1">
      <c r="A41" s="506" t="s">
        <v>327</v>
      </c>
      <c r="B41" s="589"/>
      <c r="C41" s="455" t="s">
        <v>40</v>
      </c>
      <c r="D41" s="586"/>
    </row>
    <row r="42" spans="1:5" s="170" customFormat="1">
      <c r="A42" s="508"/>
      <c r="B42" s="548"/>
      <c r="C42" s="456"/>
      <c r="D42" s="587"/>
    </row>
    <row r="43" spans="1:5" s="170" customFormat="1">
      <c r="A43" s="459" t="s">
        <v>329</v>
      </c>
      <c r="B43" s="460"/>
      <c r="C43" s="142" t="s">
        <v>40</v>
      </c>
      <c r="D43" s="146"/>
    </row>
    <row r="44" spans="1:5" s="170" customFormat="1">
      <c r="A44" s="97" t="s">
        <v>330</v>
      </c>
      <c r="B44" s="54"/>
      <c r="C44" s="465" t="s">
        <v>41</v>
      </c>
      <c r="D44" s="586"/>
    </row>
    <row r="45" spans="1:5" s="170" customFormat="1" ht="15" customHeight="1">
      <c r="A45" s="98" t="s">
        <v>331</v>
      </c>
      <c r="B45" s="55"/>
      <c r="C45" s="466"/>
      <c r="D45" s="587"/>
    </row>
    <row r="46" spans="1:5" s="1" customFormat="1">
      <c r="A46" s="101" t="s">
        <v>154</v>
      </c>
      <c r="B46" s="32"/>
      <c r="C46" s="60" t="s">
        <v>315</v>
      </c>
      <c r="D46" s="134">
        <v>17077.560000000001</v>
      </c>
    </row>
    <row r="47" spans="1:5" s="1" customFormat="1" ht="15" customHeight="1">
      <c r="A47" s="461" t="s">
        <v>187</v>
      </c>
      <c r="B47" s="462"/>
      <c r="C47" s="60" t="s">
        <v>10</v>
      </c>
      <c r="D47" s="134">
        <v>1272.8</v>
      </c>
    </row>
    <row r="48" spans="1:5" s="1" customFormat="1">
      <c r="A48" s="101" t="s">
        <v>222</v>
      </c>
      <c r="B48" s="49"/>
      <c r="C48" s="60" t="s">
        <v>1569</v>
      </c>
      <c r="D48" s="132">
        <v>3385.81</v>
      </c>
    </row>
    <row r="49" spans="1:5" s="1" customFormat="1">
      <c r="A49" s="461" t="s">
        <v>223</v>
      </c>
      <c r="B49" s="462"/>
      <c r="C49" s="60" t="s">
        <v>315</v>
      </c>
      <c r="D49" s="134">
        <v>17105.93</v>
      </c>
    </row>
    <row r="50" spans="1:5" s="1" customFormat="1" ht="15" customHeight="1">
      <c r="A50" s="100" t="s">
        <v>190</v>
      </c>
      <c r="B50" s="58"/>
      <c r="C50" s="60" t="s">
        <v>118</v>
      </c>
      <c r="D50" s="134">
        <v>684.61</v>
      </c>
    </row>
    <row r="51" spans="1:5" s="1" customFormat="1" ht="15" customHeight="1">
      <c r="A51" s="100" t="s">
        <v>243</v>
      </c>
      <c r="B51" s="58"/>
      <c r="C51" s="60" t="s">
        <v>39</v>
      </c>
      <c r="D51" s="134">
        <v>2155.98</v>
      </c>
      <c r="E51" s="7"/>
    </row>
    <row r="52" spans="1:5" s="1" customFormat="1">
      <c r="A52" s="561" t="s">
        <v>1568</v>
      </c>
      <c r="B52" s="562"/>
      <c r="C52" s="60" t="s">
        <v>1376</v>
      </c>
      <c r="D52" s="132">
        <v>2812.21</v>
      </c>
    </row>
    <row r="53" spans="1:5" s="1" customFormat="1">
      <c r="A53" s="102" t="s">
        <v>207</v>
      </c>
      <c r="B53" s="62"/>
      <c r="C53" s="329" t="s">
        <v>534</v>
      </c>
      <c r="D53" s="330">
        <v>997.24</v>
      </c>
    </row>
    <row r="54" spans="1:5" s="1" customFormat="1">
      <c r="A54" s="461" t="s">
        <v>240</v>
      </c>
      <c r="B54" s="462"/>
      <c r="C54" s="60" t="s">
        <v>42</v>
      </c>
      <c r="D54" s="134">
        <v>18410.86</v>
      </c>
    </row>
    <row r="55" spans="1:5" s="1" customFormat="1" ht="15" customHeight="1">
      <c r="A55" s="103" t="s">
        <v>50</v>
      </c>
      <c r="B55" s="47"/>
      <c r="C55" s="26"/>
      <c r="D55" s="104"/>
    </row>
    <row r="56" spans="1:5" s="1" customFormat="1">
      <c r="A56" s="475" t="s">
        <v>347</v>
      </c>
      <c r="B56" s="476"/>
      <c r="C56" s="52"/>
      <c r="D56" s="80">
        <v>5653.42</v>
      </c>
    </row>
    <row r="57" spans="1:5" s="1" customFormat="1" ht="15.75" thickBot="1">
      <c r="A57" s="477"/>
      <c r="B57" s="478"/>
      <c r="C57" s="166"/>
      <c r="D57" s="169"/>
    </row>
    <row r="58" spans="1:5" s="1" customFormat="1" ht="15.75" thickBot="1">
      <c r="A58" s="114" t="s">
        <v>48</v>
      </c>
      <c r="B58" s="108"/>
      <c r="C58" s="108"/>
      <c r="D58" s="72">
        <f>SUM(D36,D46:D54)</f>
        <v>116117.43000000001</v>
      </c>
    </row>
    <row r="59" spans="1:5" s="1" customFormat="1">
      <c r="A59" s="65"/>
      <c r="B59" s="39"/>
      <c r="C59" s="39"/>
      <c r="D59" s="37"/>
    </row>
    <row r="60" spans="1:5" s="1" customFormat="1" ht="15" customHeight="1">
      <c r="A60" s="433" t="s">
        <v>180</v>
      </c>
      <c r="B60" s="433"/>
      <c r="C60" s="433"/>
      <c r="D60" s="433"/>
    </row>
    <row r="61" spans="1:5" s="1" customFormat="1" ht="15" customHeight="1">
      <c r="A61" s="268"/>
      <c r="B61" s="268"/>
      <c r="C61" s="268"/>
      <c r="D61" s="268"/>
    </row>
    <row r="62" spans="1:5" s="1" customFormat="1" ht="15" customHeight="1" thickBot="1">
      <c r="A62" s="143"/>
      <c r="B62" s="143"/>
      <c r="C62" s="143"/>
      <c r="D62" s="143"/>
    </row>
    <row r="63" spans="1:5" s="1" customFormat="1">
      <c r="A63" s="156" t="s">
        <v>130</v>
      </c>
      <c r="B63" s="122" t="s">
        <v>156</v>
      </c>
      <c r="C63" s="123"/>
      <c r="D63" s="124"/>
    </row>
    <row r="64" spans="1:5" s="1" customFormat="1">
      <c r="A64" s="157" t="s">
        <v>131</v>
      </c>
      <c r="B64" s="424" t="s">
        <v>198</v>
      </c>
      <c r="C64" s="425"/>
      <c r="D64" s="426"/>
    </row>
    <row r="65" spans="1:4" s="1" customFormat="1" ht="15" customHeight="1">
      <c r="A65" s="164"/>
      <c r="B65" s="427"/>
      <c r="C65" s="428"/>
      <c r="D65" s="429"/>
    </row>
    <row r="66" spans="1:4" s="1" customFormat="1" ht="15" customHeight="1">
      <c r="A66" s="158"/>
      <c r="B66" s="430"/>
      <c r="C66" s="431"/>
      <c r="D66" s="432"/>
    </row>
    <row r="67" spans="1:4" s="1" customFormat="1" ht="15" customHeight="1">
      <c r="A67" s="483" t="s">
        <v>132</v>
      </c>
      <c r="B67" s="424" t="s">
        <v>157</v>
      </c>
      <c r="C67" s="425"/>
      <c r="D67" s="426"/>
    </row>
    <row r="68" spans="1:4" s="1" customFormat="1" ht="15" customHeight="1">
      <c r="A68" s="483"/>
      <c r="B68" s="427"/>
      <c r="C68" s="428"/>
      <c r="D68" s="429"/>
    </row>
    <row r="69" spans="1:4" s="1" customFormat="1">
      <c r="A69" s="484"/>
      <c r="B69" s="430"/>
      <c r="C69" s="431"/>
      <c r="D69" s="432"/>
    </row>
    <row r="70" spans="1:4" s="1" customFormat="1">
      <c r="A70" s="159" t="s">
        <v>159</v>
      </c>
      <c r="B70" s="424" t="s">
        <v>158</v>
      </c>
      <c r="C70" s="425"/>
      <c r="D70" s="426"/>
    </row>
    <row r="71" spans="1:4" s="1" customFormat="1">
      <c r="A71" s="160"/>
      <c r="B71" s="427"/>
      <c r="C71" s="428"/>
      <c r="D71" s="429"/>
    </row>
    <row r="72" spans="1:4" s="1" customFormat="1">
      <c r="A72" s="161"/>
      <c r="B72" s="427"/>
      <c r="C72" s="428"/>
      <c r="D72" s="429"/>
    </row>
    <row r="73" spans="1:4" s="1" customFormat="1">
      <c r="A73" s="161"/>
      <c r="B73" s="427"/>
      <c r="C73" s="428"/>
      <c r="D73" s="429"/>
    </row>
    <row r="74" spans="1:4" s="1" customFormat="1">
      <c r="A74" s="161"/>
      <c r="B74" s="427"/>
      <c r="C74" s="428"/>
      <c r="D74" s="429"/>
    </row>
    <row r="75" spans="1:4" s="1" customFormat="1" ht="14.25" customHeight="1">
      <c r="A75" s="161"/>
      <c r="B75" s="427"/>
      <c r="C75" s="428"/>
      <c r="D75" s="429"/>
    </row>
    <row r="76" spans="1:4" s="1" customFormat="1" ht="15" hidden="1" customHeight="1">
      <c r="A76" s="162"/>
      <c r="B76" s="430"/>
      <c r="C76" s="431"/>
      <c r="D76" s="432"/>
    </row>
    <row r="77" spans="1:4" s="1" customFormat="1" ht="15" customHeight="1">
      <c r="A77" s="163" t="s">
        <v>160</v>
      </c>
      <c r="B77" s="45" t="s">
        <v>161</v>
      </c>
      <c r="C77" s="46"/>
      <c r="D77" s="126"/>
    </row>
    <row r="78" spans="1:4" s="1" customFormat="1" ht="15" customHeight="1">
      <c r="A78" s="74" t="s">
        <v>162</v>
      </c>
      <c r="B78" s="424" t="s">
        <v>199</v>
      </c>
      <c r="C78" s="425"/>
      <c r="D78" s="426"/>
    </row>
    <row r="79" spans="1:4" s="1" customFormat="1">
      <c r="A79" s="161"/>
      <c r="B79" s="427"/>
      <c r="C79" s="428"/>
      <c r="D79" s="429"/>
    </row>
    <row r="80" spans="1:4" s="1" customFormat="1">
      <c r="A80" s="161"/>
      <c r="B80" s="427"/>
      <c r="C80" s="428"/>
      <c r="D80" s="429"/>
    </row>
    <row r="81" spans="1:4" s="1" customFormat="1">
      <c r="A81" s="161"/>
      <c r="B81" s="427"/>
      <c r="C81" s="428"/>
      <c r="D81" s="429"/>
    </row>
    <row r="82" spans="1:4" s="1" customFormat="1">
      <c r="A82" s="161"/>
      <c r="B82" s="427"/>
      <c r="C82" s="428"/>
      <c r="D82" s="429"/>
    </row>
    <row r="83" spans="1:4" s="1" customFormat="1" ht="15" customHeight="1">
      <c r="A83" s="161"/>
      <c r="B83" s="427"/>
      <c r="C83" s="428"/>
      <c r="D83" s="429"/>
    </row>
    <row r="84" spans="1:4" s="1" customFormat="1">
      <c r="A84" s="74" t="s">
        <v>163</v>
      </c>
      <c r="B84" s="436" t="s">
        <v>164</v>
      </c>
      <c r="C84" s="437"/>
      <c r="D84" s="438"/>
    </row>
    <row r="85" spans="1:4" s="1" customFormat="1">
      <c r="A85" s="74" t="s">
        <v>165</v>
      </c>
      <c r="B85" s="424" t="s">
        <v>201</v>
      </c>
      <c r="C85" s="425"/>
      <c r="D85" s="426"/>
    </row>
    <row r="86" spans="1:4" s="1" customFormat="1">
      <c r="A86" s="161"/>
      <c r="B86" s="427"/>
      <c r="C86" s="428"/>
      <c r="D86" s="429"/>
    </row>
    <row r="87" spans="1:4" s="1" customFormat="1">
      <c r="A87" s="161"/>
      <c r="B87" s="427"/>
      <c r="C87" s="428"/>
      <c r="D87" s="429"/>
    </row>
    <row r="88" spans="1:4" s="1" customFormat="1">
      <c r="A88" s="162"/>
      <c r="B88" s="430"/>
      <c r="C88" s="431"/>
      <c r="D88" s="432"/>
    </row>
    <row r="89" spans="1:4" s="1" customFormat="1">
      <c r="A89" s="79" t="s">
        <v>166</v>
      </c>
      <c r="B89" s="499" t="s">
        <v>193</v>
      </c>
      <c r="C89" s="500"/>
      <c r="D89" s="501"/>
    </row>
    <row r="90" spans="1:4" s="1" customFormat="1">
      <c r="A90" s="75"/>
      <c r="B90" s="499"/>
      <c r="C90" s="500"/>
      <c r="D90" s="501"/>
    </row>
    <row r="91" spans="1:4" s="1" customFormat="1" ht="30" customHeight="1">
      <c r="A91" s="164" t="s">
        <v>168</v>
      </c>
      <c r="B91" s="500" t="s">
        <v>194</v>
      </c>
      <c r="C91" s="500"/>
      <c r="D91" s="501"/>
    </row>
    <row r="92" spans="1:4" s="1" customFormat="1">
      <c r="A92" s="74" t="s">
        <v>170</v>
      </c>
      <c r="B92" s="424" t="s">
        <v>173</v>
      </c>
      <c r="C92" s="425"/>
      <c r="D92" s="426"/>
    </row>
    <row r="93" spans="1:4" s="1" customFormat="1">
      <c r="A93" s="162"/>
      <c r="B93" s="430"/>
      <c r="C93" s="431"/>
      <c r="D93" s="432"/>
    </row>
    <row r="94" spans="1:4" s="1" customFormat="1">
      <c r="A94" s="74" t="s">
        <v>172</v>
      </c>
      <c r="B94" s="436" t="s">
        <v>175</v>
      </c>
      <c r="C94" s="437"/>
      <c r="D94" s="438"/>
    </row>
    <row r="95" spans="1:4" s="1" customFormat="1">
      <c r="A95" s="79" t="s">
        <v>174</v>
      </c>
      <c r="B95" s="424" t="s">
        <v>167</v>
      </c>
      <c r="C95" s="425"/>
      <c r="D95" s="426"/>
    </row>
    <row r="96" spans="1:4" s="1" customFormat="1">
      <c r="A96" s="77"/>
      <c r="B96" s="427"/>
      <c r="C96" s="428"/>
      <c r="D96" s="429"/>
    </row>
    <row r="97" spans="1:4" s="1" customFormat="1">
      <c r="A97" s="75"/>
      <c r="B97" s="430"/>
      <c r="C97" s="431"/>
      <c r="D97" s="432"/>
    </row>
    <row r="98" spans="1:4" s="1" customFormat="1">
      <c r="A98" s="74" t="s">
        <v>176</v>
      </c>
      <c r="B98" s="424" t="s">
        <v>169</v>
      </c>
      <c r="C98" s="425"/>
      <c r="D98" s="426"/>
    </row>
    <row r="99" spans="1:4" s="1" customFormat="1">
      <c r="A99" s="162"/>
      <c r="B99" s="430"/>
      <c r="C99" s="431"/>
      <c r="D99" s="432"/>
    </row>
    <row r="100" spans="1:4" s="1" customFormat="1">
      <c r="A100" s="74" t="s">
        <v>178</v>
      </c>
      <c r="B100" s="424" t="s">
        <v>171</v>
      </c>
      <c r="C100" s="425"/>
      <c r="D100" s="426"/>
    </row>
    <row r="101" spans="1:4">
      <c r="A101" s="162"/>
      <c r="B101" s="430"/>
      <c r="C101" s="431"/>
      <c r="D101" s="432"/>
    </row>
    <row r="102" spans="1:4" ht="15" customHeight="1">
      <c r="A102" s="74" t="s">
        <v>195</v>
      </c>
      <c r="B102" s="424" t="s">
        <v>177</v>
      </c>
      <c r="C102" s="425"/>
      <c r="D102" s="426"/>
    </row>
    <row r="103" spans="1:4">
      <c r="A103" s="162"/>
      <c r="B103" s="430"/>
      <c r="C103" s="431"/>
      <c r="D103" s="432"/>
    </row>
    <row r="104" spans="1:4" s="5" customFormat="1" ht="30" customHeight="1" thickBot="1">
      <c r="A104" s="161" t="s">
        <v>182</v>
      </c>
      <c r="B104" s="452" t="s">
        <v>200</v>
      </c>
      <c r="C104" s="453"/>
      <c r="D104" s="454"/>
    </row>
    <row r="105" spans="1:4" ht="15.75" thickBot="1">
      <c r="A105" s="114" t="s">
        <v>48</v>
      </c>
      <c r="B105" s="108"/>
      <c r="C105" s="108"/>
      <c r="D105" s="115">
        <v>54296.35</v>
      </c>
    </row>
    <row r="106" spans="1:4" ht="15.75" thickBot="1">
      <c r="A106" s="530" t="s">
        <v>181</v>
      </c>
      <c r="B106" s="531"/>
      <c r="C106" s="531"/>
      <c r="D106" s="165"/>
    </row>
    <row r="107" spans="1:4" ht="15" customHeight="1">
      <c r="A107" s="219" t="s">
        <v>183</v>
      </c>
      <c r="B107" s="494" t="s">
        <v>1653</v>
      </c>
      <c r="C107" s="495"/>
      <c r="D107" s="165"/>
    </row>
    <row r="108" spans="1:4">
      <c r="A108" s="161"/>
      <c r="B108" s="427"/>
      <c r="C108" s="476"/>
      <c r="D108" s="116"/>
    </row>
    <row r="109" spans="1:4">
      <c r="A109" s="161"/>
      <c r="B109" s="427"/>
      <c r="C109" s="476"/>
      <c r="D109" s="116"/>
    </row>
    <row r="110" spans="1:4">
      <c r="A110" s="161"/>
      <c r="B110" s="427"/>
      <c r="C110" s="476"/>
      <c r="D110" s="116"/>
    </row>
    <row r="111" spans="1:4">
      <c r="A111" s="162"/>
      <c r="B111" s="430"/>
      <c r="C111" s="496"/>
      <c r="D111" s="154">
        <v>15460.56</v>
      </c>
    </row>
    <row r="112" spans="1:4">
      <c r="A112" s="74" t="s">
        <v>196</v>
      </c>
      <c r="B112" s="424" t="s">
        <v>311</v>
      </c>
      <c r="C112" s="493"/>
      <c r="D112" s="141"/>
    </row>
    <row r="113" spans="1:4">
      <c r="A113" s="162"/>
      <c r="B113" s="430"/>
      <c r="C113" s="496"/>
      <c r="D113" s="154">
        <v>425.52</v>
      </c>
    </row>
    <row r="114" spans="1:4" ht="15.75" thickBot="1">
      <c r="A114" s="74" t="s">
        <v>197</v>
      </c>
      <c r="B114" s="424" t="s">
        <v>1651</v>
      </c>
      <c r="C114" s="493"/>
      <c r="D114" s="141">
        <v>8708.98</v>
      </c>
    </row>
    <row r="115" spans="1:4" ht="15.75" thickBot="1">
      <c r="A115" s="215" t="s">
        <v>48</v>
      </c>
      <c r="B115" s="108"/>
      <c r="C115" s="108"/>
      <c r="D115" s="115">
        <f>SUM(D107:D114)</f>
        <v>24595.059999999998</v>
      </c>
    </row>
    <row r="116" spans="1:4">
      <c r="A116" s="522" t="s">
        <v>53</v>
      </c>
      <c r="B116" s="523"/>
      <c r="C116" s="46"/>
      <c r="D116" s="33">
        <f>SUM(D33,D58,D105,D115)</f>
        <v>246669.00000000003</v>
      </c>
    </row>
    <row r="117" spans="1:4">
      <c r="A117" s="687" t="s">
        <v>1686</v>
      </c>
      <c r="B117" s="687"/>
      <c r="C117" s="687"/>
      <c r="D117" s="688">
        <v>1061785.67</v>
      </c>
    </row>
    <row r="118" spans="1:4">
      <c r="A118" s="687"/>
      <c r="B118" s="687"/>
      <c r="C118" s="687"/>
      <c r="D118" s="688"/>
    </row>
    <row r="119" spans="1:4">
      <c r="A119" s="562" t="s">
        <v>1687</v>
      </c>
      <c r="B119" s="562"/>
      <c r="C119" s="562"/>
      <c r="D119" s="683">
        <v>232731.27</v>
      </c>
    </row>
    <row r="120" spans="1:4">
      <c r="A120" s="577"/>
      <c r="B120" s="577"/>
      <c r="C120" s="577"/>
      <c r="D120" s="471"/>
    </row>
    <row r="121" spans="1:4">
      <c r="A121" s="486" t="s">
        <v>1665</v>
      </c>
      <c r="B121" s="487"/>
      <c r="C121" s="488"/>
      <c r="D121" s="470">
        <v>100326.06</v>
      </c>
    </row>
    <row r="122" spans="1:4">
      <c r="A122" s="489"/>
      <c r="B122" s="490"/>
      <c r="C122" s="491"/>
      <c r="D122" s="492"/>
    </row>
    <row r="123" spans="1:4">
      <c r="A123" s="29"/>
      <c r="B123" s="29"/>
      <c r="C123" s="29"/>
      <c r="D123" s="29"/>
    </row>
    <row r="124" spans="1:4">
      <c r="A124" s="29"/>
      <c r="B124" s="29"/>
      <c r="C124" s="29"/>
      <c r="D124" s="29"/>
    </row>
    <row r="126" spans="1:4">
      <c r="A126" s="29"/>
      <c r="B126" s="29"/>
      <c r="C126" s="29"/>
      <c r="D126" s="29"/>
    </row>
    <row r="127" spans="1:4">
      <c r="A127" s="29"/>
      <c r="B127" s="29"/>
      <c r="C127" s="29"/>
      <c r="D127" s="29"/>
    </row>
    <row r="128" spans="1:4">
      <c r="A128" s="29"/>
      <c r="B128" s="29"/>
      <c r="C128" s="29"/>
      <c r="D128" s="29"/>
    </row>
  </sheetData>
  <mergeCells count="49">
    <mergeCell ref="B104:D104"/>
    <mergeCell ref="A106:C106"/>
    <mergeCell ref="B107:C111"/>
    <mergeCell ref="A116:B116"/>
    <mergeCell ref="A121:C122"/>
    <mergeCell ref="B112:C113"/>
    <mergeCell ref="B114:C114"/>
    <mergeCell ref="D121:D122"/>
    <mergeCell ref="A117:C118"/>
    <mergeCell ref="D117:D118"/>
    <mergeCell ref="A119:C120"/>
    <mergeCell ref="D119:D120"/>
    <mergeCell ref="B94:D94"/>
    <mergeCell ref="B95:D97"/>
    <mergeCell ref="B98:D99"/>
    <mergeCell ref="B100:D101"/>
    <mergeCell ref="B102:D103"/>
    <mergeCell ref="B84:D84"/>
    <mergeCell ref="B85:D88"/>
    <mergeCell ref="B89:D90"/>
    <mergeCell ref="B91:D91"/>
    <mergeCell ref="B92:D93"/>
    <mergeCell ref="A7:B7"/>
    <mergeCell ref="A8:B8"/>
    <mergeCell ref="A9:B9"/>
    <mergeCell ref="A10:B10"/>
    <mergeCell ref="A1:D1"/>
    <mergeCell ref="A3:B3"/>
    <mergeCell ref="A4:B4"/>
    <mergeCell ref="A5:B5"/>
    <mergeCell ref="A6:B6"/>
    <mergeCell ref="B70:D76"/>
    <mergeCell ref="A41:B42"/>
    <mergeCell ref="C41:C42"/>
    <mergeCell ref="D41:D42"/>
    <mergeCell ref="A12:D14"/>
    <mergeCell ref="B67:D69"/>
    <mergeCell ref="A47:B47"/>
    <mergeCell ref="B78:D83"/>
    <mergeCell ref="A49:B49"/>
    <mergeCell ref="A52:B52"/>
    <mergeCell ref="A43:B43"/>
    <mergeCell ref="C44:C45"/>
    <mergeCell ref="D44:D45"/>
    <mergeCell ref="A54:B54"/>
    <mergeCell ref="A56:B57"/>
    <mergeCell ref="A60:D60"/>
    <mergeCell ref="B64:D66"/>
    <mergeCell ref="A67:A69"/>
  </mergeCells>
  <pageMargins left="0.34" right="0.38" top="0.75" bottom="0.52"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H144"/>
  <sheetViews>
    <sheetView topLeftCell="A115" zoomScale="88" zoomScaleNormal="88" workbookViewId="0">
      <selection activeCell="A132" sqref="A132:D135"/>
    </sheetView>
  </sheetViews>
  <sheetFormatPr defaultRowHeight="15"/>
  <cols>
    <col min="1" max="1" width="14.140625" customWidth="1"/>
    <col min="2" max="2" width="37.28515625" customWidth="1"/>
    <col min="3" max="3" width="22.7109375" customWidth="1"/>
    <col min="4" max="4" width="21.7109375" customWidth="1"/>
    <col min="5" max="5" width="9.42578125" bestFit="1" customWidth="1"/>
    <col min="6" max="6" width="10.5703125" bestFit="1" customWidth="1"/>
    <col min="7" max="7" width="10.42578125" bestFit="1" customWidth="1"/>
    <col min="8" max="9" width="10.7109375" bestFit="1" customWidth="1"/>
  </cols>
  <sheetData>
    <row r="1" spans="1:8" ht="15" customHeight="1">
      <c r="A1" s="473" t="s">
        <v>514</v>
      </c>
      <c r="B1" s="473"/>
      <c r="C1" s="473"/>
      <c r="D1" s="473"/>
    </row>
    <row r="2" spans="1:8">
      <c r="A2" s="30"/>
      <c r="B2" s="30"/>
      <c r="C2" s="30"/>
      <c r="D2" s="30"/>
    </row>
    <row r="3" spans="1:8">
      <c r="A3" s="474" t="s">
        <v>64</v>
      </c>
      <c r="B3" s="474"/>
      <c r="C3" s="30"/>
      <c r="D3" s="30"/>
    </row>
    <row r="4" spans="1:8">
      <c r="A4" s="481" t="s">
        <v>47</v>
      </c>
      <c r="B4" s="481"/>
      <c r="C4" s="30">
        <v>1970</v>
      </c>
      <c r="D4" s="30"/>
    </row>
    <row r="5" spans="1:8">
      <c r="A5" s="481" t="s">
        <v>44</v>
      </c>
      <c r="B5" s="481"/>
      <c r="C5" s="30">
        <v>56</v>
      </c>
      <c r="D5" s="30"/>
    </row>
    <row r="6" spans="1:8">
      <c r="A6" s="481" t="s">
        <v>45</v>
      </c>
      <c r="B6" s="481"/>
      <c r="C6" s="30">
        <v>5</v>
      </c>
      <c r="D6" s="30"/>
    </row>
    <row r="7" spans="1:8">
      <c r="A7" s="481" t="s">
        <v>46</v>
      </c>
      <c r="B7" s="481"/>
      <c r="C7" s="30">
        <v>4</v>
      </c>
      <c r="D7" s="30"/>
    </row>
    <row r="8" spans="1:8">
      <c r="A8" s="481" t="s">
        <v>51</v>
      </c>
      <c r="B8" s="481"/>
      <c r="C8" s="30">
        <v>2670.6</v>
      </c>
      <c r="D8" s="30"/>
    </row>
    <row r="9" spans="1:8">
      <c r="A9" s="481" t="s">
        <v>56</v>
      </c>
      <c r="B9" s="481"/>
      <c r="C9" s="30">
        <v>277.39999999999998</v>
      </c>
      <c r="D9" s="30"/>
    </row>
    <row r="10" spans="1:8">
      <c r="A10" s="481" t="s">
        <v>52</v>
      </c>
      <c r="B10" s="481"/>
      <c r="C10" s="30">
        <v>116</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237</v>
      </c>
      <c r="B16" s="39"/>
      <c r="C16" s="39"/>
      <c r="D16" s="85"/>
    </row>
    <row r="17" spans="1:4">
      <c r="A17" s="226" t="s">
        <v>973</v>
      </c>
      <c r="B17" s="48" t="s">
        <v>974</v>
      </c>
      <c r="C17" s="48"/>
      <c r="D17" s="105">
        <f>6193.72+5085.65</f>
        <v>11279.369999999999</v>
      </c>
    </row>
    <row r="18" spans="1:4">
      <c r="A18" s="84" t="s">
        <v>146</v>
      </c>
      <c r="B18" s="39"/>
      <c r="C18" s="39"/>
      <c r="D18" s="85"/>
    </row>
    <row r="19" spans="1:4">
      <c r="A19" s="86" t="s">
        <v>147</v>
      </c>
      <c r="B19" s="39"/>
      <c r="C19" s="39"/>
      <c r="D19" s="85"/>
    </row>
    <row r="20" spans="1:4">
      <c r="A20" s="127" t="s">
        <v>669</v>
      </c>
      <c r="B20" s="39" t="s">
        <v>646</v>
      </c>
      <c r="C20" s="39"/>
      <c r="D20" s="85">
        <v>1762.95</v>
      </c>
    </row>
    <row r="21" spans="1:4">
      <c r="A21" s="103" t="s">
        <v>284</v>
      </c>
      <c r="B21" s="47"/>
      <c r="C21" s="47"/>
      <c r="D21" s="155"/>
    </row>
    <row r="22" spans="1:4">
      <c r="A22" s="127" t="s">
        <v>385</v>
      </c>
      <c r="B22" s="39" t="s">
        <v>967</v>
      </c>
      <c r="C22" s="39"/>
      <c r="D22" s="85"/>
    </row>
    <row r="23" spans="1:4">
      <c r="A23" s="87"/>
      <c r="B23" s="39" t="s">
        <v>968</v>
      </c>
      <c r="C23" s="39"/>
      <c r="D23" s="85"/>
    </row>
    <row r="24" spans="1:4">
      <c r="A24" s="87"/>
      <c r="B24" s="39" t="s">
        <v>969</v>
      </c>
      <c r="C24" s="39"/>
      <c r="D24" s="85"/>
    </row>
    <row r="25" spans="1:4">
      <c r="A25" s="172"/>
      <c r="B25" s="48" t="s">
        <v>970</v>
      </c>
      <c r="C25" s="48"/>
      <c r="D25" s="105">
        <v>18800.21</v>
      </c>
    </row>
    <row r="26" spans="1:4">
      <c r="A26" s="86" t="s">
        <v>285</v>
      </c>
      <c r="B26" s="39"/>
      <c r="C26" s="39"/>
      <c r="D26" s="85"/>
    </row>
    <row r="27" spans="1:4">
      <c r="A27" s="226" t="s">
        <v>386</v>
      </c>
      <c r="B27" s="48" t="s">
        <v>971</v>
      </c>
      <c r="C27" s="48"/>
      <c r="D27" s="105">
        <v>982.84</v>
      </c>
    </row>
    <row r="28" spans="1:4">
      <c r="A28" s="127" t="s">
        <v>356</v>
      </c>
      <c r="B28" s="39" t="s">
        <v>1094</v>
      </c>
      <c r="C28" s="39"/>
      <c r="D28" s="85"/>
    </row>
    <row r="29" spans="1:4">
      <c r="A29" s="127"/>
      <c r="B29" s="39" t="s">
        <v>1095</v>
      </c>
      <c r="C29" s="39"/>
      <c r="D29" s="85"/>
    </row>
    <row r="30" spans="1:4">
      <c r="A30" s="226"/>
      <c r="B30" s="48" t="s">
        <v>1096</v>
      </c>
      <c r="C30" s="48"/>
      <c r="D30" s="105">
        <v>15468.17</v>
      </c>
    </row>
    <row r="31" spans="1:4">
      <c r="A31" s="86" t="s">
        <v>151</v>
      </c>
      <c r="B31" s="39"/>
      <c r="C31" s="39"/>
      <c r="D31" s="85"/>
    </row>
    <row r="32" spans="1:4">
      <c r="A32" s="127" t="s">
        <v>583</v>
      </c>
      <c r="B32" s="39" t="s">
        <v>1241</v>
      </c>
      <c r="C32" s="39"/>
      <c r="D32" s="85"/>
    </row>
    <row r="33" spans="1:4">
      <c r="A33" s="172"/>
      <c r="B33" s="48" t="s">
        <v>1242</v>
      </c>
      <c r="C33" s="48"/>
      <c r="D33" s="105">
        <v>457.94</v>
      </c>
    </row>
    <row r="34" spans="1:4">
      <c r="A34" s="127" t="s">
        <v>1377</v>
      </c>
      <c r="B34" s="39" t="s">
        <v>1378</v>
      </c>
      <c r="C34" s="39"/>
      <c r="D34" s="85"/>
    </row>
    <row r="35" spans="1:4">
      <c r="A35" s="127"/>
      <c r="B35" s="39" t="s">
        <v>1379</v>
      </c>
      <c r="C35" s="39"/>
      <c r="D35" s="85"/>
    </row>
    <row r="36" spans="1:4">
      <c r="A36" s="226"/>
      <c r="B36" s="48" t="s">
        <v>1380</v>
      </c>
      <c r="C36" s="48"/>
      <c r="D36" s="105">
        <v>5205.55</v>
      </c>
    </row>
    <row r="37" spans="1:4">
      <c r="A37" s="180" t="s">
        <v>254</v>
      </c>
      <c r="B37" s="47"/>
      <c r="C37" s="47"/>
      <c r="D37" s="155"/>
    </row>
    <row r="38" spans="1:4" s="1" customFormat="1">
      <c r="A38" s="84" t="s">
        <v>447</v>
      </c>
      <c r="B38" s="39"/>
      <c r="C38" s="39"/>
      <c r="D38" s="80"/>
    </row>
    <row r="39" spans="1:4" s="1" customFormat="1">
      <c r="A39" s="87" t="s">
        <v>415</v>
      </c>
      <c r="B39" s="39"/>
      <c r="C39" s="39"/>
      <c r="D39" s="80"/>
    </row>
    <row r="40" spans="1:4" s="1" customFormat="1">
      <c r="A40" s="87" t="s">
        <v>408</v>
      </c>
      <c r="B40" s="39"/>
      <c r="C40" s="39"/>
      <c r="D40" s="80"/>
    </row>
    <row r="41" spans="1:4" s="1" customFormat="1">
      <c r="A41" s="87" t="s">
        <v>557</v>
      </c>
      <c r="B41" s="39"/>
      <c r="C41" s="39"/>
      <c r="D41" s="80"/>
    </row>
    <row r="42" spans="1:4" s="1" customFormat="1">
      <c r="A42" s="87" t="s">
        <v>442</v>
      </c>
      <c r="B42" s="39"/>
      <c r="C42" s="39"/>
      <c r="D42" s="80"/>
    </row>
    <row r="43" spans="1:4" s="1" customFormat="1">
      <c r="A43" s="87" t="s">
        <v>667</v>
      </c>
      <c r="B43" s="39"/>
      <c r="C43" s="39"/>
      <c r="D43" s="80"/>
    </row>
    <row r="44" spans="1:4">
      <c r="A44" s="94" t="s">
        <v>668</v>
      </c>
      <c r="B44" s="1"/>
      <c r="C44" s="1"/>
      <c r="D44" s="168"/>
    </row>
    <row r="45" spans="1:4" s="1" customFormat="1" ht="15.75" thickBot="1">
      <c r="A45" s="87" t="s">
        <v>666</v>
      </c>
      <c r="B45" s="39"/>
      <c r="C45" s="39"/>
      <c r="D45" s="422">
        <f>39291.98+3342.15</f>
        <v>42634.130000000005</v>
      </c>
    </row>
    <row r="46" spans="1:4" ht="15.75" thickBot="1">
      <c r="A46" s="88" t="s">
        <v>48</v>
      </c>
      <c r="B46" s="89"/>
      <c r="C46" s="89"/>
      <c r="D46" s="90">
        <f>SUM(D15:D45)</f>
        <v>96591.16</v>
      </c>
    </row>
    <row r="47" spans="1:4">
      <c r="A47" s="86"/>
      <c r="B47" s="41"/>
      <c r="C47" s="41"/>
      <c r="D47" s="130"/>
    </row>
    <row r="48" spans="1:4" ht="15.75" thickBot="1">
      <c r="A48" s="86"/>
      <c r="B48" s="41"/>
      <c r="C48" s="41"/>
      <c r="D48" s="130"/>
    </row>
    <row r="49" spans="1:4">
      <c r="A49" s="81" t="s">
        <v>152</v>
      </c>
      <c r="B49" s="82"/>
      <c r="C49" s="415"/>
      <c r="D49" s="83"/>
    </row>
    <row r="50" spans="1:4">
      <c r="A50" s="86" t="s">
        <v>255</v>
      </c>
      <c r="B50" s="41"/>
      <c r="C50" s="416"/>
      <c r="D50" s="421">
        <v>49981.13</v>
      </c>
    </row>
    <row r="51" spans="1:4">
      <c r="A51" s="86" t="s">
        <v>50</v>
      </c>
      <c r="B51" s="39"/>
      <c r="C51" s="417"/>
      <c r="D51" s="85"/>
    </row>
    <row r="52" spans="1:4">
      <c r="A52" s="87" t="s">
        <v>322</v>
      </c>
      <c r="B52" s="39"/>
      <c r="C52" s="412" t="s">
        <v>1570</v>
      </c>
      <c r="D52" s="85"/>
    </row>
    <row r="53" spans="1:4" s="4" customFormat="1">
      <c r="A53" s="97" t="s">
        <v>326</v>
      </c>
      <c r="B53" s="59"/>
      <c r="C53" s="418" t="s">
        <v>41</v>
      </c>
      <c r="D53" s="407"/>
    </row>
    <row r="54" spans="1:4" s="4" customFormat="1">
      <c r="A54" s="506" t="s">
        <v>327</v>
      </c>
      <c r="B54" s="589"/>
      <c r="C54" s="607" t="s">
        <v>40</v>
      </c>
      <c r="D54" s="586"/>
    </row>
    <row r="55" spans="1:4" s="4" customFormat="1">
      <c r="A55" s="508"/>
      <c r="B55" s="548"/>
      <c r="C55" s="608"/>
      <c r="D55" s="587"/>
    </row>
    <row r="56" spans="1:4" s="4" customFormat="1">
      <c r="A56" s="459" t="s">
        <v>329</v>
      </c>
      <c r="B56" s="460"/>
      <c r="C56" s="419" t="s">
        <v>40</v>
      </c>
      <c r="D56" s="407"/>
    </row>
    <row r="57" spans="1:4" s="4" customFormat="1">
      <c r="A57" s="97" t="s">
        <v>330</v>
      </c>
      <c r="B57" s="54"/>
      <c r="C57" s="603" t="s">
        <v>41</v>
      </c>
      <c r="D57" s="586"/>
    </row>
    <row r="58" spans="1:4" s="4" customFormat="1">
      <c r="A58" s="98" t="s">
        <v>331</v>
      </c>
      <c r="B58" s="55"/>
      <c r="C58" s="604"/>
      <c r="D58" s="587"/>
    </row>
    <row r="59" spans="1:4">
      <c r="A59" s="99" t="s">
        <v>154</v>
      </c>
      <c r="B59" s="43"/>
      <c r="C59" s="223" t="s">
        <v>315</v>
      </c>
      <c r="D59" s="153">
        <v>15991.33</v>
      </c>
    </row>
    <row r="60" spans="1:4">
      <c r="A60" s="461" t="s">
        <v>187</v>
      </c>
      <c r="B60" s="462"/>
      <c r="C60" s="56" t="s">
        <v>11</v>
      </c>
      <c r="D60" s="134">
        <v>3635.27</v>
      </c>
    </row>
    <row r="61" spans="1:4">
      <c r="A61" s="101" t="s">
        <v>222</v>
      </c>
      <c r="B61" s="49"/>
      <c r="C61" s="56" t="s">
        <v>1573</v>
      </c>
      <c r="D61" s="132">
        <v>3861.95</v>
      </c>
    </row>
    <row r="62" spans="1:4">
      <c r="A62" s="461" t="s">
        <v>223</v>
      </c>
      <c r="B62" s="462"/>
      <c r="C62" s="56" t="s">
        <v>315</v>
      </c>
      <c r="D62" s="134">
        <v>16103.71</v>
      </c>
    </row>
    <row r="63" spans="1:4">
      <c r="A63" s="100" t="s">
        <v>190</v>
      </c>
      <c r="B63" s="58"/>
      <c r="C63" s="56" t="s">
        <v>119</v>
      </c>
      <c r="D63" s="132">
        <v>542.32000000000005</v>
      </c>
    </row>
    <row r="64" spans="1:4">
      <c r="A64" s="434" t="s">
        <v>269</v>
      </c>
      <c r="B64" s="606"/>
      <c r="C64" s="56" t="s">
        <v>534</v>
      </c>
      <c r="D64" s="132">
        <v>997.24</v>
      </c>
    </row>
    <row r="65" spans="1:5">
      <c r="A65" s="582" t="s">
        <v>1571</v>
      </c>
      <c r="B65" s="488"/>
      <c r="C65" s="600" t="s">
        <v>266</v>
      </c>
      <c r="D65" s="579">
        <v>3982.02</v>
      </c>
    </row>
    <row r="66" spans="1:5">
      <c r="A66" s="585"/>
      <c r="B66" s="491"/>
      <c r="C66" s="601"/>
      <c r="D66" s="581"/>
    </row>
    <row r="67" spans="1:5">
      <c r="A67" s="100" t="s">
        <v>191</v>
      </c>
      <c r="B67" s="58"/>
      <c r="C67" s="56" t="s">
        <v>39</v>
      </c>
      <c r="D67" s="134">
        <v>2029.65</v>
      </c>
      <c r="E67" s="2"/>
    </row>
    <row r="68" spans="1:5">
      <c r="A68" s="561" t="s">
        <v>364</v>
      </c>
      <c r="B68" s="562"/>
      <c r="C68" s="56" t="s">
        <v>357</v>
      </c>
      <c r="D68" s="134">
        <v>1036.8</v>
      </c>
    </row>
    <row r="69" spans="1:5">
      <c r="A69" s="549" t="s">
        <v>1572</v>
      </c>
      <c r="B69" s="550"/>
      <c r="C69" s="598" t="s">
        <v>972</v>
      </c>
      <c r="D69" s="445">
        <v>4542.8500000000004</v>
      </c>
    </row>
    <row r="70" spans="1:5">
      <c r="A70" s="561"/>
      <c r="B70" s="602"/>
      <c r="C70" s="599"/>
      <c r="D70" s="446"/>
    </row>
    <row r="71" spans="1:5">
      <c r="A71" s="461" t="s">
        <v>231</v>
      </c>
      <c r="B71" s="462"/>
      <c r="C71" s="56" t="s">
        <v>42</v>
      </c>
      <c r="D71" s="134">
        <v>17332.18</v>
      </c>
    </row>
    <row r="72" spans="1:5">
      <c r="A72" s="103" t="s">
        <v>50</v>
      </c>
      <c r="B72" s="47"/>
      <c r="C72" s="391"/>
      <c r="D72" s="104"/>
    </row>
    <row r="73" spans="1:5">
      <c r="A73" s="475" t="s">
        <v>347</v>
      </c>
      <c r="B73" s="476"/>
      <c r="C73" s="417"/>
      <c r="D73" s="80">
        <v>18775.009999999998</v>
      </c>
    </row>
    <row r="74" spans="1:5" ht="15.75" thickBot="1">
      <c r="A74" s="475"/>
      <c r="B74" s="476"/>
      <c r="C74" s="420"/>
      <c r="D74" s="85"/>
    </row>
    <row r="75" spans="1:5" ht="15.75" thickBot="1">
      <c r="A75" s="114" t="s">
        <v>48</v>
      </c>
      <c r="B75" s="108"/>
      <c r="C75" s="108"/>
      <c r="D75" s="72">
        <f>SUM(D50,D59:D71)</f>
        <v>120036.45000000001</v>
      </c>
    </row>
    <row r="76" spans="1:5">
      <c r="A76" s="326"/>
      <c r="B76" s="39"/>
      <c r="C76" s="39"/>
      <c r="D76" s="116"/>
    </row>
    <row r="77" spans="1:5">
      <c r="A77" s="326"/>
      <c r="B77" s="39"/>
      <c r="C77" s="39"/>
      <c r="D77" s="116"/>
    </row>
    <row r="78" spans="1:5" ht="15" customHeight="1">
      <c r="A78" s="597" t="s">
        <v>180</v>
      </c>
      <c r="B78" s="433"/>
      <c r="C78" s="433"/>
      <c r="D78" s="472"/>
    </row>
    <row r="79" spans="1:5" ht="15.75" thickBot="1">
      <c r="A79" s="327"/>
      <c r="B79" s="324"/>
      <c r="C79" s="324"/>
      <c r="D79" s="323"/>
    </row>
    <row r="80" spans="1:5">
      <c r="A80" s="156" t="s">
        <v>130</v>
      </c>
      <c r="B80" s="122" t="s">
        <v>156</v>
      </c>
      <c r="C80" s="123"/>
      <c r="D80" s="124"/>
    </row>
    <row r="81" spans="1:4">
      <c r="A81" s="157" t="s">
        <v>131</v>
      </c>
      <c r="B81" s="424" t="s">
        <v>198</v>
      </c>
      <c r="C81" s="425"/>
      <c r="D81" s="426"/>
    </row>
    <row r="82" spans="1:4" ht="15" customHeight="1">
      <c r="A82" s="164"/>
      <c r="B82" s="427"/>
      <c r="C82" s="428"/>
      <c r="D82" s="429"/>
    </row>
    <row r="83" spans="1:4">
      <c r="A83" s="158"/>
      <c r="B83" s="430"/>
      <c r="C83" s="431"/>
      <c r="D83" s="432"/>
    </row>
    <row r="84" spans="1:4" ht="15" customHeight="1">
      <c r="A84" s="568" t="s">
        <v>132</v>
      </c>
      <c r="B84" s="424" t="s">
        <v>157</v>
      </c>
      <c r="C84" s="425"/>
      <c r="D84" s="426"/>
    </row>
    <row r="85" spans="1:4">
      <c r="A85" s="483"/>
      <c r="B85" s="427"/>
      <c r="C85" s="428"/>
      <c r="D85" s="429"/>
    </row>
    <row r="86" spans="1:4">
      <c r="A86" s="484"/>
      <c r="B86" s="430"/>
      <c r="C86" s="431"/>
      <c r="D86" s="432"/>
    </row>
    <row r="87" spans="1:4">
      <c r="A87" s="159" t="s">
        <v>159</v>
      </c>
      <c r="B87" s="424" t="s">
        <v>158</v>
      </c>
      <c r="C87" s="425"/>
      <c r="D87" s="426"/>
    </row>
    <row r="88" spans="1:4">
      <c r="A88" s="160"/>
      <c r="B88" s="427"/>
      <c r="C88" s="428"/>
      <c r="D88" s="429"/>
    </row>
    <row r="89" spans="1:4">
      <c r="A89" s="161"/>
      <c r="B89" s="427"/>
      <c r="C89" s="428"/>
      <c r="D89" s="429"/>
    </row>
    <row r="90" spans="1:4">
      <c r="A90" s="161"/>
      <c r="B90" s="427"/>
      <c r="C90" s="428"/>
      <c r="D90" s="429"/>
    </row>
    <row r="91" spans="1:4">
      <c r="A91" s="161"/>
      <c r="B91" s="427"/>
      <c r="C91" s="428"/>
      <c r="D91" s="429"/>
    </row>
    <row r="92" spans="1:4">
      <c r="A92" s="162"/>
      <c r="B92" s="430"/>
      <c r="C92" s="431"/>
      <c r="D92" s="432"/>
    </row>
    <row r="93" spans="1:4">
      <c r="A93" s="163" t="s">
        <v>160</v>
      </c>
      <c r="B93" s="45" t="s">
        <v>161</v>
      </c>
      <c r="C93" s="46"/>
      <c r="D93" s="126"/>
    </row>
    <row r="94" spans="1:4">
      <c r="A94" s="74" t="s">
        <v>162</v>
      </c>
      <c r="B94" s="424" t="s">
        <v>199</v>
      </c>
      <c r="C94" s="425"/>
      <c r="D94" s="426"/>
    </row>
    <row r="95" spans="1:4">
      <c r="A95" s="161"/>
      <c r="B95" s="427"/>
      <c r="C95" s="428"/>
      <c r="D95" s="429"/>
    </row>
    <row r="96" spans="1:4">
      <c r="A96" s="161"/>
      <c r="B96" s="427"/>
      <c r="C96" s="428"/>
      <c r="D96" s="429"/>
    </row>
    <row r="97" spans="1:4" ht="15" customHeight="1">
      <c r="A97" s="161"/>
      <c r="B97" s="427"/>
      <c r="C97" s="428"/>
      <c r="D97" s="429"/>
    </row>
    <row r="98" spans="1:4">
      <c r="A98" s="161"/>
      <c r="B98" s="427"/>
      <c r="C98" s="428"/>
      <c r="D98" s="429"/>
    </row>
    <row r="99" spans="1:4">
      <c r="A99" s="74" t="s">
        <v>163</v>
      </c>
      <c r="B99" s="436" t="s">
        <v>164</v>
      </c>
      <c r="C99" s="437"/>
      <c r="D99" s="438"/>
    </row>
    <row r="100" spans="1:4">
      <c r="A100" s="74" t="s">
        <v>165</v>
      </c>
      <c r="B100" s="424" t="s">
        <v>201</v>
      </c>
      <c r="C100" s="425"/>
      <c r="D100" s="426"/>
    </row>
    <row r="101" spans="1:4">
      <c r="A101" s="161"/>
      <c r="B101" s="427"/>
      <c r="C101" s="428"/>
      <c r="D101" s="429"/>
    </row>
    <row r="102" spans="1:4">
      <c r="A102" s="161"/>
      <c r="B102" s="427"/>
      <c r="C102" s="428"/>
      <c r="D102" s="429"/>
    </row>
    <row r="103" spans="1:4" ht="9" customHeight="1">
      <c r="A103" s="162"/>
      <c r="B103" s="430"/>
      <c r="C103" s="431"/>
      <c r="D103" s="432"/>
    </row>
    <row r="104" spans="1:4">
      <c r="A104" s="77" t="s">
        <v>166</v>
      </c>
      <c r="B104" s="496" t="s">
        <v>193</v>
      </c>
      <c r="C104" s="497"/>
      <c r="D104" s="498"/>
    </row>
    <row r="105" spans="1:4">
      <c r="A105" s="75"/>
      <c r="B105" s="499"/>
      <c r="C105" s="500"/>
      <c r="D105" s="501"/>
    </row>
    <row r="106" spans="1:4" ht="29.25" customHeight="1">
      <c r="A106" s="164" t="s">
        <v>168</v>
      </c>
      <c r="B106" s="500" t="s">
        <v>194</v>
      </c>
      <c r="C106" s="500"/>
      <c r="D106" s="501"/>
    </row>
    <row r="107" spans="1:4">
      <c r="A107" s="74" t="s">
        <v>170</v>
      </c>
      <c r="B107" s="424" t="s">
        <v>173</v>
      </c>
      <c r="C107" s="425"/>
      <c r="D107" s="426"/>
    </row>
    <row r="108" spans="1:4">
      <c r="A108" s="162"/>
      <c r="B108" s="430"/>
      <c r="C108" s="431"/>
      <c r="D108" s="432"/>
    </row>
    <row r="109" spans="1:4">
      <c r="A109" s="74" t="s">
        <v>172</v>
      </c>
      <c r="B109" s="436" t="s">
        <v>175</v>
      </c>
      <c r="C109" s="437"/>
      <c r="D109" s="438"/>
    </row>
    <row r="110" spans="1:4">
      <c r="A110" s="79" t="s">
        <v>174</v>
      </c>
      <c r="B110" s="424" t="s">
        <v>167</v>
      </c>
      <c r="C110" s="425"/>
      <c r="D110" s="426"/>
    </row>
    <row r="111" spans="1:4">
      <c r="A111" s="77"/>
      <c r="B111" s="427"/>
      <c r="C111" s="428"/>
      <c r="D111" s="429"/>
    </row>
    <row r="112" spans="1:4">
      <c r="A112" s="75"/>
      <c r="B112" s="430"/>
      <c r="C112" s="431"/>
      <c r="D112" s="432"/>
    </row>
    <row r="113" spans="1:4">
      <c r="A113" s="74" t="s">
        <v>176</v>
      </c>
      <c r="B113" s="424" t="s">
        <v>169</v>
      </c>
      <c r="C113" s="425"/>
      <c r="D113" s="426"/>
    </row>
    <row r="114" spans="1:4">
      <c r="A114" s="162"/>
      <c r="B114" s="430"/>
      <c r="C114" s="431"/>
      <c r="D114" s="432"/>
    </row>
    <row r="115" spans="1:4">
      <c r="A115" s="74" t="s">
        <v>178</v>
      </c>
      <c r="B115" s="424" t="s">
        <v>171</v>
      </c>
      <c r="C115" s="425"/>
      <c r="D115" s="426"/>
    </row>
    <row r="116" spans="1:4">
      <c r="A116" s="162"/>
      <c r="B116" s="430"/>
      <c r="C116" s="431"/>
      <c r="D116" s="432"/>
    </row>
    <row r="117" spans="1:4">
      <c r="A117" s="74" t="s">
        <v>195</v>
      </c>
      <c r="B117" s="424" t="s">
        <v>177</v>
      </c>
      <c r="C117" s="425"/>
      <c r="D117" s="426"/>
    </row>
    <row r="118" spans="1:4" s="5" customFormat="1">
      <c r="A118" s="162"/>
      <c r="B118" s="430"/>
      <c r="C118" s="431"/>
      <c r="D118" s="432"/>
    </row>
    <row r="119" spans="1:4" ht="30" customHeight="1" thickBot="1">
      <c r="A119" s="161" t="s">
        <v>182</v>
      </c>
      <c r="B119" s="452" t="s">
        <v>200</v>
      </c>
      <c r="C119" s="453"/>
      <c r="D119" s="454"/>
    </row>
    <row r="120" spans="1:4" ht="15.75" thickBot="1">
      <c r="A120" s="114" t="s">
        <v>48</v>
      </c>
      <c r="B120" s="108"/>
      <c r="C120" s="108"/>
      <c r="D120" s="115">
        <v>51115.28</v>
      </c>
    </row>
    <row r="121" spans="1:4" ht="15.75" thickBot="1">
      <c r="A121" s="530" t="s">
        <v>181</v>
      </c>
      <c r="B121" s="531"/>
      <c r="C121" s="531"/>
      <c r="D121" s="165"/>
    </row>
    <row r="122" spans="1:4" ht="15" customHeight="1">
      <c r="A122" s="219" t="s">
        <v>183</v>
      </c>
      <c r="B122" s="494" t="s">
        <v>1653</v>
      </c>
      <c r="C122" s="495"/>
      <c r="D122" s="165"/>
    </row>
    <row r="123" spans="1:4">
      <c r="A123" s="161"/>
      <c r="B123" s="427"/>
      <c r="C123" s="476"/>
      <c r="D123" s="116"/>
    </row>
    <row r="124" spans="1:4">
      <c r="A124" s="161"/>
      <c r="B124" s="427"/>
      <c r="C124" s="476"/>
      <c r="D124" s="116"/>
    </row>
    <row r="125" spans="1:4">
      <c r="A125" s="161"/>
      <c r="B125" s="427"/>
      <c r="C125" s="476"/>
      <c r="D125" s="116"/>
    </row>
    <row r="126" spans="1:4">
      <c r="A126" s="162"/>
      <c r="B126" s="430"/>
      <c r="C126" s="496"/>
      <c r="D126" s="154">
        <v>14554.77</v>
      </c>
    </row>
    <row r="127" spans="1:4">
      <c r="A127" s="74" t="s">
        <v>196</v>
      </c>
      <c r="B127" s="424" t="s">
        <v>311</v>
      </c>
      <c r="C127" s="493"/>
      <c r="D127" s="141"/>
    </row>
    <row r="128" spans="1:4">
      <c r="A128" s="162"/>
      <c r="B128" s="430"/>
      <c r="C128" s="496"/>
      <c r="D128" s="154">
        <v>400.59</v>
      </c>
    </row>
    <row r="129" spans="1:4" ht="15.75" thickBot="1">
      <c r="A129" s="74" t="s">
        <v>197</v>
      </c>
      <c r="B129" s="424" t="s">
        <v>1651</v>
      </c>
      <c r="C129" s="493"/>
      <c r="D129" s="141">
        <v>8198.74</v>
      </c>
    </row>
    <row r="130" spans="1:4" ht="15.75" thickBot="1">
      <c r="A130" s="325" t="s">
        <v>48</v>
      </c>
      <c r="B130" s="108"/>
      <c r="C130" s="108"/>
      <c r="D130" s="115">
        <f>SUM(D122:D129)</f>
        <v>23154.1</v>
      </c>
    </row>
    <row r="131" spans="1:4">
      <c r="A131" s="553" t="s">
        <v>53</v>
      </c>
      <c r="B131" s="523"/>
      <c r="C131" s="46"/>
      <c r="D131" s="134">
        <f>SUM(D46,D75,D120,D130)</f>
        <v>290896.99</v>
      </c>
    </row>
    <row r="132" spans="1:4">
      <c r="A132" s="687" t="s">
        <v>1686</v>
      </c>
      <c r="B132" s="687"/>
      <c r="C132" s="687"/>
      <c r="D132" s="688">
        <v>963893.44</v>
      </c>
    </row>
    <row r="133" spans="1:4">
      <c r="A133" s="687"/>
      <c r="B133" s="687"/>
      <c r="C133" s="687"/>
      <c r="D133" s="688"/>
    </row>
    <row r="134" spans="1:4">
      <c r="A134" s="562" t="s">
        <v>1687</v>
      </c>
      <c r="B134" s="562"/>
      <c r="C134" s="562"/>
      <c r="D134" s="683">
        <v>219096.14</v>
      </c>
    </row>
    <row r="135" spans="1:4">
      <c r="A135" s="577"/>
      <c r="B135" s="577"/>
      <c r="C135" s="577"/>
      <c r="D135" s="471"/>
    </row>
    <row r="136" spans="1:4">
      <c r="A136" s="582" t="s">
        <v>1665</v>
      </c>
      <c r="B136" s="487"/>
      <c r="C136" s="488"/>
      <c r="D136" s="445">
        <v>51156.36</v>
      </c>
    </row>
    <row r="137" spans="1:4" ht="15.75" thickBot="1">
      <c r="A137" s="609"/>
      <c r="B137" s="610"/>
      <c r="C137" s="611"/>
      <c r="D137" s="605"/>
    </row>
    <row r="138" spans="1:4">
      <c r="A138" s="29"/>
      <c r="B138" s="29"/>
      <c r="C138" s="29"/>
      <c r="D138" s="29"/>
    </row>
    <row r="139" spans="1:4">
      <c r="A139" s="29"/>
      <c r="B139" s="29"/>
      <c r="C139" s="29"/>
      <c r="D139" s="29"/>
    </row>
    <row r="140" spans="1:4">
      <c r="A140" s="29"/>
      <c r="B140" s="29"/>
      <c r="C140" s="29"/>
      <c r="D140" s="29"/>
    </row>
    <row r="142" spans="1:4">
      <c r="A142" s="29"/>
      <c r="B142" s="29"/>
      <c r="C142" s="29"/>
      <c r="D142" s="29"/>
    </row>
    <row r="143" spans="1:4">
      <c r="A143" s="29"/>
      <c r="B143" s="29"/>
      <c r="C143" s="29"/>
      <c r="D143" s="29"/>
    </row>
    <row r="144" spans="1:4">
      <c r="A144" s="29"/>
      <c r="B144" s="29"/>
      <c r="C144" s="29"/>
      <c r="D144" s="29"/>
    </row>
  </sheetData>
  <mergeCells count="56">
    <mergeCell ref="D132:D133"/>
    <mergeCell ref="A134:C135"/>
    <mergeCell ref="D134:D135"/>
    <mergeCell ref="A121:C121"/>
    <mergeCell ref="B122:C126"/>
    <mergeCell ref="A131:B131"/>
    <mergeCell ref="A136:C137"/>
    <mergeCell ref="B127:C128"/>
    <mergeCell ref="B129:C129"/>
    <mergeCell ref="A132:C133"/>
    <mergeCell ref="D136:D137"/>
    <mergeCell ref="A1:D1"/>
    <mergeCell ref="A64:B64"/>
    <mergeCell ref="A62:B62"/>
    <mergeCell ref="A68:B68"/>
    <mergeCell ref="A3:B3"/>
    <mergeCell ref="A4:B4"/>
    <mergeCell ref="A5:B5"/>
    <mergeCell ref="A6:B6"/>
    <mergeCell ref="A7:B7"/>
    <mergeCell ref="A8:B8"/>
    <mergeCell ref="A9:B9"/>
    <mergeCell ref="A10:B10"/>
    <mergeCell ref="A54:B55"/>
    <mergeCell ref="C54:C55"/>
    <mergeCell ref="D54:D55"/>
    <mergeCell ref="A12:D13"/>
    <mergeCell ref="A60:B60"/>
    <mergeCell ref="A56:B56"/>
    <mergeCell ref="C57:C58"/>
    <mergeCell ref="D57:D58"/>
    <mergeCell ref="C69:C70"/>
    <mergeCell ref="D69:D70"/>
    <mergeCell ref="A65:B66"/>
    <mergeCell ref="C65:C66"/>
    <mergeCell ref="D65:D66"/>
    <mergeCell ref="A69:B70"/>
    <mergeCell ref="A71:B71"/>
    <mergeCell ref="A73:B74"/>
    <mergeCell ref="A78:D78"/>
    <mergeCell ref="B81:D83"/>
    <mergeCell ref="A84:A86"/>
    <mergeCell ref="B84:D86"/>
    <mergeCell ref="B87:D92"/>
    <mergeCell ref="B94:D98"/>
    <mergeCell ref="B99:D99"/>
    <mergeCell ref="B104:D105"/>
    <mergeCell ref="B106:D106"/>
    <mergeCell ref="B117:D118"/>
    <mergeCell ref="B119:D119"/>
    <mergeCell ref="B100:D103"/>
    <mergeCell ref="B107:D108"/>
    <mergeCell ref="B109:D109"/>
    <mergeCell ref="B110:D112"/>
    <mergeCell ref="B113:D114"/>
    <mergeCell ref="B115:D116"/>
  </mergeCells>
  <pageMargins left="0.36" right="0.31" top="0.73" bottom="0.63"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H151"/>
  <sheetViews>
    <sheetView topLeftCell="A127" workbookViewId="0">
      <selection activeCell="A140" sqref="A140:D143"/>
    </sheetView>
  </sheetViews>
  <sheetFormatPr defaultRowHeight="15"/>
  <cols>
    <col min="1" max="1" width="14.140625" customWidth="1"/>
    <col min="2" max="2" width="37.28515625" customWidth="1"/>
    <col min="3" max="3" width="22.5703125" customWidth="1"/>
    <col min="4" max="4" width="18.7109375" customWidth="1"/>
    <col min="5" max="5" width="9.85546875" customWidth="1"/>
    <col min="6" max="6" width="10.5703125" customWidth="1"/>
    <col min="7" max="7" width="9.42578125" bestFit="1" customWidth="1"/>
    <col min="8" max="9" width="9.5703125" bestFit="1" customWidth="1"/>
  </cols>
  <sheetData>
    <row r="1" spans="1:8" ht="15" customHeight="1">
      <c r="A1" s="473" t="s">
        <v>514</v>
      </c>
      <c r="B1" s="473"/>
      <c r="C1" s="473"/>
      <c r="D1" s="473"/>
    </row>
    <row r="2" spans="1:8">
      <c r="A2" s="30"/>
      <c r="B2" s="30"/>
      <c r="C2" s="30"/>
      <c r="D2" s="30"/>
    </row>
    <row r="3" spans="1:8">
      <c r="A3" s="474" t="s">
        <v>138</v>
      </c>
      <c r="B3" s="474"/>
      <c r="C3" s="30"/>
      <c r="D3" s="30"/>
    </row>
    <row r="4" spans="1:8">
      <c r="A4" s="481" t="s">
        <v>47</v>
      </c>
      <c r="B4" s="481"/>
      <c r="C4" s="30">
        <v>1960</v>
      </c>
      <c r="D4" s="30"/>
    </row>
    <row r="5" spans="1:8">
      <c r="A5" s="481" t="s">
        <v>44</v>
      </c>
      <c r="B5" s="481"/>
      <c r="C5" s="30">
        <v>62</v>
      </c>
      <c r="D5" s="30"/>
    </row>
    <row r="6" spans="1:8">
      <c r="A6" s="481" t="s">
        <v>45</v>
      </c>
      <c r="B6" s="481"/>
      <c r="C6" s="30">
        <v>4</v>
      </c>
      <c r="D6" s="30"/>
    </row>
    <row r="7" spans="1:8">
      <c r="A7" s="481" t="s">
        <v>46</v>
      </c>
      <c r="B7" s="481"/>
      <c r="C7" s="30">
        <v>8</v>
      </c>
      <c r="D7" s="30"/>
    </row>
    <row r="8" spans="1:8">
      <c r="A8" s="481" t="s">
        <v>51</v>
      </c>
      <c r="B8" s="481"/>
      <c r="C8" s="414">
        <v>3571</v>
      </c>
      <c r="D8" s="30"/>
    </row>
    <row r="9" spans="1:8">
      <c r="A9" s="481" t="s">
        <v>56</v>
      </c>
      <c r="B9" s="481"/>
      <c r="C9" s="30">
        <v>530.6</v>
      </c>
      <c r="D9" s="30"/>
    </row>
    <row r="10" spans="1:8">
      <c r="A10" s="481" t="s">
        <v>52</v>
      </c>
      <c r="B10" s="481"/>
      <c r="C10" s="30">
        <v>120</v>
      </c>
      <c r="D10" s="30"/>
    </row>
    <row r="11" spans="1:8">
      <c r="A11" s="479" t="s">
        <v>179</v>
      </c>
      <c r="B11" s="480"/>
      <c r="C11" s="480"/>
      <c r="D11" s="480"/>
      <c r="H11" s="2"/>
    </row>
    <row r="12" spans="1:8" ht="15.75" thickBot="1">
      <c r="A12" s="480"/>
      <c r="B12" s="480"/>
      <c r="C12" s="480"/>
      <c r="D12" s="480"/>
    </row>
    <row r="13" spans="1:8">
      <c r="A13" s="81" t="s">
        <v>142</v>
      </c>
      <c r="B13" s="82"/>
      <c r="C13" s="82"/>
      <c r="D13" s="83"/>
    </row>
    <row r="14" spans="1:8">
      <c r="A14" s="84" t="s">
        <v>143</v>
      </c>
      <c r="B14" s="39"/>
      <c r="C14" s="39"/>
      <c r="D14" s="85"/>
    </row>
    <row r="15" spans="1:8">
      <c r="A15" s="86" t="s">
        <v>251</v>
      </c>
      <c r="B15" s="39"/>
      <c r="C15" s="39"/>
      <c r="D15" s="85"/>
    </row>
    <row r="16" spans="1:8">
      <c r="A16" s="172" t="s">
        <v>816</v>
      </c>
      <c r="B16" s="48"/>
      <c r="C16" s="48"/>
      <c r="D16" s="105">
        <v>336.25</v>
      </c>
    </row>
    <row r="17" spans="1:4">
      <c r="A17" s="86" t="s">
        <v>210</v>
      </c>
      <c r="B17" s="39"/>
      <c r="C17" s="39"/>
      <c r="D17" s="85"/>
    </row>
    <row r="18" spans="1:4">
      <c r="A18" s="226" t="s">
        <v>817</v>
      </c>
      <c r="B18" s="48" t="s">
        <v>818</v>
      </c>
      <c r="C18" s="48"/>
      <c r="D18" s="105">
        <v>17333.939999999999</v>
      </c>
    </row>
    <row r="19" spans="1:4">
      <c r="A19" s="226" t="s">
        <v>817</v>
      </c>
      <c r="B19" s="48" t="s">
        <v>965</v>
      </c>
      <c r="C19" s="48"/>
      <c r="D19" s="105">
        <v>1204.0899999999999</v>
      </c>
    </row>
    <row r="20" spans="1:4">
      <c r="A20" s="86" t="s">
        <v>242</v>
      </c>
      <c r="B20" s="39"/>
      <c r="C20" s="39"/>
      <c r="D20" s="85"/>
    </row>
    <row r="21" spans="1:4">
      <c r="A21" s="226" t="s">
        <v>766</v>
      </c>
      <c r="B21" s="48" t="s">
        <v>1203</v>
      </c>
      <c r="C21" s="48"/>
      <c r="D21" s="105">
        <v>2059.7199999999998</v>
      </c>
    </row>
    <row r="22" spans="1:4">
      <c r="A22" s="86" t="s">
        <v>292</v>
      </c>
      <c r="B22" s="39"/>
      <c r="C22" s="39"/>
      <c r="D22" s="85"/>
    </row>
    <row r="23" spans="1:4">
      <c r="A23" s="226" t="s">
        <v>1128</v>
      </c>
      <c r="B23" s="48" t="s">
        <v>1204</v>
      </c>
      <c r="C23" s="48"/>
      <c r="D23" s="105">
        <v>1563.66</v>
      </c>
    </row>
    <row r="24" spans="1:4">
      <c r="A24" s="250" t="s">
        <v>1373</v>
      </c>
      <c r="B24" s="46" t="s">
        <v>1372</v>
      </c>
      <c r="C24" s="46"/>
      <c r="D24" s="175">
        <v>1656.09</v>
      </c>
    </row>
    <row r="25" spans="1:4">
      <c r="A25" s="86" t="s">
        <v>226</v>
      </c>
      <c r="B25" s="39"/>
      <c r="C25" s="39"/>
      <c r="D25" s="85"/>
    </row>
    <row r="26" spans="1:4">
      <c r="A26" s="127" t="s">
        <v>1373</v>
      </c>
      <c r="B26" s="39" t="s">
        <v>1374</v>
      </c>
      <c r="C26" s="39"/>
      <c r="D26" s="85">
        <v>1919.97</v>
      </c>
    </row>
    <row r="27" spans="1:4">
      <c r="A27" s="180" t="s">
        <v>146</v>
      </c>
      <c r="B27" s="47"/>
      <c r="C27" s="47"/>
      <c r="D27" s="155"/>
    </row>
    <row r="28" spans="1:4">
      <c r="A28" s="86" t="s">
        <v>147</v>
      </c>
      <c r="B28" s="39"/>
      <c r="C28" s="39"/>
      <c r="D28" s="85"/>
    </row>
    <row r="29" spans="1:4">
      <c r="A29" s="127" t="s">
        <v>957</v>
      </c>
      <c r="B29" s="39" t="s">
        <v>721</v>
      </c>
      <c r="C29" s="39"/>
      <c r="D29" s="85"/>
    </row>
    <row r="30" spans="1:4">
      <c r="A30" s="226"/>
      <c r="B30" s="48" t="s">
        <v>958</v>
      </c>
      <c r="C30" s="48"/>
      <c r="D30" s="105">
        <v>1790.01</v>
      </c>
    </row>
    <row r="31" spans="1:4">
      <c r="A31" s="86" t="s">
        <v>294</v>
      </c>
      <c r="B31" s="39"/>
      <c r="C31" s="39"/>
      <c r="D31" s="85"/>
    </row>
    <row r="32" spans="1:4">
      <c r="A32" s="172" t="s">
        <v>374</v>
      </c>
      <c r="B32" s="48" t="s">
        <v>1234</v>
      </c>
      <c r="C32" s="48"/>
      <c r="D32" s="105">
        <v>1698.28</v>
      </c>
    </row>
    <row r="33" spans="1:4">
      <c r="A33" s="84" t="s">
        <v>258</v>
      </c>
      <c r="B33" s="39"/>
      <c r="C33" s="39"/>
      <c r="D33" s="85"/>
    </row>
    <row r="34" spans="1:4" s="4" customFormat="1">
      <c r="A34" s="87" t="s">
        <v>948</v>
      </c>
      <c r="B34" s="48" t="s">
        <v>962</v>
      </c>
      <c r="C34" s="48"/>
      <c r="D34" s="105">
        <v>832.82</v>
      </c>
    </row>
    <row r="35" spans="1:4" s="4" customFormat="1">
      <c r="A35" s="87" t="s">
        <v>735</v>
      </c>
      <c r="B35" s="39" t="s">
        <v>959</v>
      </c>
      <c r="C35" s="39"/>
      <c r="D35" s="85"/>
    </row>
    <row r="36" spans="1:4" s="4" customFormat="1">
      <c r="A36" s="87"/>
      <c r="B36" s="39" t="s">
        <v>960</v>
      </c>
      <c r="C36" s="39"/>
      <c r="D36" s="85"/>
    </row>
    <row r="37" spans="1:4" s="4" customFormat="1">
      <c r="A37" s="87"/>
      <c r="B37" s="39" t="s">
        <v>961</v>
      </c>
      <c r="C37" s="39"/>
      <c r="D37" s="85"/>
    </row>
    <row r="38" spans="1:4" s="4" customFormat="1">
      <c r="A38" s="87"/>
      <c r="B38" s="48" t="s">
        <v>966</v>
      </c>
      <c r="C38" s="48"/>
      <c r="D38" s="105">
        <f>13990.68+834.26</f>
        <v>14824.94</v>
      </c>
    </row>
    <row r="39" spans="1:4" s="4" customFormat="1">
      <c r="A39" s="87"/>
      <c r="B39" s="39" t="s">
        <v>963</v>
      </c>
      <c r="C39" s="39"/>
      <c r="D39" s="85"/>
    </row>
    <row r="40" spans="1:4" s="4" customFormat="1">
      <c r="A40" s="172"/>
      <c r="B40" s="48" t="s">
        <v>964</v>
      </c>
      <c r="C40" s="48"/>
      <c r="D40" s="105">
        <v>26137.62</v>
      </c>
    </row>
    <row r="41" spans="1:4">
      <c r="A41" s="180" t="s">
        <v>246</v>
      </c>
      <c r="B41" s="47"/>
      <c r="C41" s="47"/>
      <c r="D41" s="78"/>
    </row>
    <row r="42" spans="1:4">
      <c r="A42" s="84" t="s">
        <v>447</v>
      </c>
      <c r="B42" s="39"/>
      <c r="C42" s="39"/>
      <c r="D42" s="80"/>
    </row>
    <row r="43" spans="1:4">
      <c r="A43" s="87" t="s">
        <v>415</v>
      </c>
      <c r="B43" s="39"/>
      <c r="C43" s="39"/>
      <c r="D43" s="80"/>
    </row>
    <row r="44" spans="1:4">
      <c r="A44" s="87" t="s">
        <v>408</v>
      </c>
      <c r="B44" s="39"/>
      <c r="C44" s="39"/>
      <c r="D44" s="80"/>
    </row>
    <row r="45" spans="1:4">
      <c r="A45" s="87" t="s">
        <v>448</v>
      </c>
      <c r="B45" s="39"/>
      <c r="C45" s="39"/>
      <c r="D45" s="80"/>
    </row>
    <row r="46" spans="1:4">
      <c r="A46" s="87" t="s">
        <v>416</v>
      </c>
      <c r="B46" s="39"/>
      <c r="C46" s="39"/>
      <c r="D46" s="80"/>
    </row>
    <row r="47" spans="1:4">
      <c r="A47" s="87" t="s">
        <v>443</v>
      </c>
      <c r="B47" s="39"/>
      <c r="C47" s="39"/>
      <c r="D47" s="80"/>
    </row>
    <row r="48" spans="1:4">
      <c r="A48" s="87" t="s">
        <v>449</v>
      </c>
      <c r="B48" s="39"/>
      <c r="C48" s="39"/>
      <c r="D48" s="80"/>
    </row>
    <row r="49" spans="1:4" ht="15.75" thickBot="1">
      <c r="A49" s="87" t="s">
        <v>450</v>
      </c>
      <c r="B49" s="39"/>
      <c r="C49" s="39"/>
      <c r="D49" s="80">
        <v>58712.03</v>
      </c>
    </row>
    <row r="50" spans="1:4" ht="15.75" thickBot="1">
      <c r="A50" s="88" t="s">
        <v>48</v>
      </c>
      <c r="B50" s="89"/>
      <c r="C50" s="89"/>
      <c r="D50" s="72">
        <f>SUM(D14:D49)</f>
        <v>130069.42</v>
      </c>
    </row>
    <row r="51" spans="1:4">
      <c r="A51" s="41"/>
      <c r="B51" s="41"/>
      <c r="C51" s="41"/>
      <c r="D51" s="41"/>
    </row>
    <row r="52" spans="1:4" ht="15.75" thickBot="1">
      <c r="A52" s="41"/>
      <c r="B52" s="41"/>
      <c r="C52" s="41"/>
      <c r="D52" s="41"/>
    </row>
    <row r="53" spans="1:4">
      <c r="A53" s="81" t="s">
        <v>152</v>
      </c>
      <c r="B53" s="82"/>
      <c r="C53" s="91"/>
      <c r="D53" s="92"/>
    </row>
    <row r="54" spans="1:4">
      <c r="A54" s="86" t="s">
        <v>212</v>
      </c>
      <c r="B54" s="41"/>
      <c r="C54" s="64"/>
      <c r="D54" s="116">
        <v>80112.5</v>
      </c>
    </row>
    <row r="55" spans="1:4">
      <c r="A55" s="86" t="s">
        <v>50</v>
      </c>
      <c r="B55" s="39"/>
      <c r="C55" s="52"/>
      <c r="D55" s="93"/>
    </row>
    <row r="56" spans="1:4">
      <c r="A56" s="172" t="s">
        <v>322</v>
      </c>
      <c r="B56" s="48"/>
      <c r="C56" s="24" t="s">
        <v>1567</v>
      </c>
      <c r="D56" s="96"/>
    </row>
    <row r="57" spans="1:4">
      <c r="A57" s="140" t="s">
        <v>335</v>
      </c>
      <c r="B57" s="46"/>
      <c r="C57" s="22" t="s">
        <v>1550</v>
      </c>
      <c r="D57" s="255"/>
    </row>
    <row r="58" spans="1:4">
      <c r="A58" s="256" t="s">
        <v>325</v>
      </c>
      <c r="B58" s="46"/>
      <c r="C58" s="22" t="s">
        <v>317</v>
      </c>
      <c r="D58" s="255"/>
    </row>
    <row r="59" spans="1:4">
      <c r="A59" s="256" t="s">
        <v>333</v>
      </c>
      <c r="B59" s="46"/>
      <c r="C59" s="22" t="s">
        <v>1550</v>
      </c>
      <c r="D59" s="255"/>
    </row>
    <row r="60" spans="1:4" s="4" customFormat="1">
      <c r="A60" s="97" t="s">
        <v>326</v>
      </c>
      <c r="B60" s="59"/>
      <c r="C60" s="267" t="s">
        <v>41</v>
      </c>
      <c r="D60" s="270"/>
    </row>
    <row r="61" spans="1:4" s="4" customFormat="1">
      <c r="A61" s="506" t="s">
        <v>334</v>
      </c>
      <c r="B61" s="589"/>
      <c r="C61" s="455" t="s">
        <v>40</v>
      </c>
      <c r="D61" s="586"/>
    </row>
    <row r="62" spans="1:4" s="4" customFormat="1">
      <c r="A62" s="508"/>
      <c r="B62" s="548"/>
      <c r="C62" s="456"/>
      <c r="D62" s="587"/>
    </row>
    <row r="63" spans="1:4" s="4" customFormat="1">
      <c r="A63" s="459" t="s">
        <v>329</v>
      </c>
      <c r="B63" s="460"/>
      <c r="C63" s="269" t="s">
        <v>40</v>
      </c>
      <c r="D63" s="270"/>
    </row>
    <row r="64" spans="1:4" s="4" customFormat="1">
      <c r="A64" s="97" t="s">
        <v>330</v>
      </c>
      <c r="B64" s="54"/>
      <c r="C64" s="465" t="s">
        <v>41</v>
      </c>
      <c r="D64" s="586"/>
    </row>
    <row r="65" spans="1:5" s="4" customFormat="1">
      <c r="A65" s="98" t="s">
        <v>331</v>
      </c>
      <c r="B65" s="55"/>
      <c r="C65" s="466"/>
      <c r="D65" s="587"/>
    </row>
    <row r="66" spans="1:5">
      <c r="A66" s="99" t="s">
        <v>154</v>
      </c>
      <c r="B66" s="43"/>
      <c r="C66" s="224" t="s">
        <v>315</v>
      </c>
      <c r="D66" s="153">
        <v>32044.86</v>
      </c>
    </row>
    <row r="67" spans="1:5">
      <c r="A67" s="461" t="s">
        <v>155</v>
      </c>
      <c r="B67" s="462"/>
      <c r="C67" s="60" t="s">
        <v>315</v>
      </c>
      <c r="D67" s="134">
        <v>20963.86</v>
      </c>
    </row>
    <row r="68" spans="1:5">
      <c r="A68" s="101" t="s">
        <v>222</v>
      </c>
      <c r="B68" s="49"/>
      <c r="C68" s="60" t="s">
        <v>1667</v>
      </c>
      <c r="D68" s="132">
        <v>1426.64</v>
      </c>
    </row>
    <row r="69" spans="1:5">
      <c r="A69" s="461" t="s">
        <v>259</v>
      </c>
      <c r="B69" s="462"/>
      <c r="C69" s="60" t="s">
        <v>141</v>
      </c>
      <c r="D69" s="132">
        <v>3070.57</v>
      </c>
    </row>
    <row r="70" spans="1:5">
      <c r="A70" s="100" t="s">
        <v>1235</v>
      </c>
      <c r="B70" s="58"/>
      <c r="C70" s="353" t="s">
        <v>1236</v>
      </c>
      <c r="D70" s="134">
        <v>7560</v>
      </c>
    </row>
    <row r="71" spans="1:5">
      <c r="A71" s="549" t="s">
        <v>1325</v>
      </c>
      <c r="B71" s="550"/>
      <c r="C71" s="612" t="s">
        <v>1324</v>
      </c>
      <c r="D71" s="445">
        <v>2176.5300000000002</v>
      </c>
    </row>
    <row r="72" spans="1:5">
      <c r="A72" s="551"/>
      <c r="B72" s="552"/>
      <c r="C72" s="613"/>
      <c r="D72" s="505"/>
    </row>
    <row r="73" spans="1:5" ht="15" customHeight="1">
      <c r="A73" s="549" t="s">
        <v>1375</v>
      </c>
      <c r="B73" s="550"/>
      <c r="C73" s="612" t="s">
        <v>1358</v>
      </c>
      <c r="D73" s="445">
        <v>5475.34</v>
      </c>
    </row>
    <row r="74" spans="1:5">
      <c r="A74" s="551"/>
      <c r="B74" s="552"/>
      <c r="C74" s="613"/>
      <c r="D74" s="505"/>
    </row>
    <row r="75" spans="1:5">
      <c r="A75" s="100" t="s">
        <v>236</v>
      </c>
      <c r="B75" s="58"/>
      <c r="C75" s="60" t="s">
        <v>318</v>
      </c>
      <c r="D75" s="134">
        <f>1487.12</f>
        <v>1487.12</v>
      </c>
    </row>
    <row r="76" spans="1:5">
      <c r="A76" s="100" t="s">
        <v>215</v>
      </c>
      <c r="B76" s="58"/>
      <c r="C76" s="60" t="s">
        <v>39</v>
      </c>
      <c r="D76" s="134">
        <v>2316.96</v>
      </c>
      <c r="E76" s="2"/>
    </row>
    <row r="77" spans="1:5">
      <c r="A77" s="461" t="s">
        <v>192</v>
      </c>
      <c r="B77" s="462"/>
      <c r="C77" s="60" t="s">
        <v>42</v>
      </c>
      <c r="D77" s="134">
        <v>23490.09</v>
      </c>
    </row>
    <row r="78" spans="1:5">
      <c r="A78" s="103" t="s">
        <v>50</v>
      </c>
      <c r="B78" s="47"/>
      <c r="C78" s="26"/>
      <c r="D78" s="104"/>
    </row>
    <row r="79" spans="1:5">
      <c r="A79" s="475" t="s">
        <v>347</v>
      </c>
      <c r="B79" s="476"/>
      <c r="C79" s="52"/>
      <c r="D79" s="80">
        <v>15231.03</v>
      </c>
    </row>
    <row r="80" spans="1:5" ht="15.75" thickBot="1">
      <c r="A80" s="475"/>
      <c r="B80" s="476"/>
      <c r="C80" s="107"/>
      <c r="D80" s="85"/>
    </row>
    <row r="81" spans="1:4" ht="15.75" thickBot="1">
      <c r="A81" s="114" t="s">
        <v>48</v>
      </c>
      <c r="B81" s="108"/>
      <c r="C81" s="108"/>
      <c r="D81" s="72">
        <f>SUM(D54,D66:D77)</f>
        <v>180124.47</v>
      </c>
    </row>
    <row r="82" spans="1:4">
      <c r="A82" s="65"/>
      <c r="B82" s="39"/>
      <c r="C82" s="39"/>
      <c r="D82" s="37"/>
    </row>
    <row r="83" spans="1:4">
      <c r="A83" s="65"/>
      <c r="B83" s="39"/>
      <c r="C83" s="39"/>
      <c r="D83" s="37"/>
    </row>
    <row r="84" spans="1:4">
      <c r="A84" s="65"/>
      <c r="B84" s="39"/>
      <c r="C84" s="39"/>
      <c r="D84" s="37"/>
    </row>
    <row r="85" spans="1:4" ht="15" customHeight="1">
      <c r="A85" s="433" t="s">
        <v>180</v>
      </c>
      <c r="B85" s="433"/>
      <c r="C85" s="433"/>
      <c r="D85" s="433"/>
    </row>
    <row r="86" spans="1:4" ht="15.75" thickBot="1">
      <c r="A86" s="143"/>
      <c r="B86" s="143"/>
      <c r="C86" s="143"/>
      <c r="D86" s="143"/>
    </row>
    <row r="87" spans="1:4">
      <c r="A87" s="156" t="s">
        <v>130</v>
      </c>
      <c r="B87" s="122" t="s">
        <v>156</v>
      </c>
      <c r="C87" s="123"/>
      <c r="D87" s="124"/>
    </row>
    <row r="88" spans="1:4">
      <c r="A88" s="157" t="s">
        <v>131</v>
      </c>
      <c r="B88" s="424" t="s">
        <v>198</v>
      </c>
      <c r="C88" s="425"/>
      <c r="D88" s="426"/>
    </row>
    <row r="89" spans="1:4" ht="15" customHeight="1">
      <c r="A89" s="164"/>
      <c r="B89" s="427"/>
      <c r="C89" s="428"/>
      <c r="D89" s="429"/>
    </row>
    <row r="90" spans="1:4">
      <c r="A90" s="158"/>
      <c r="B90" s="430"/>
      <c r="C90" s="431"/>
      <c r="D90" s="432"/>
    </row>
    <row r="91" spans="1:4" ht="15" customHeight="1">
      <c r="A91" s="568" t="s">
        <v>132</v>
      </c>
      <c r="B91" s="424" t="s">
        <v>157</v>
      </c>
      <c r="C91" s="425"/>
      <c r="D91" s="426"/>
    </row>
    <row r="92" spans="1:4">
      <c r="A92" s="483"/>
      <c r="B92" s="427"/>
      <c r="C92" s="428"/>
      <c r="D92" s="429"/>
    </row>
    <row r="93" spans="1:4">
      <c r="A93" s="484"/>
      <c r="B93" s="430"/>
      <c r="C93" s="431"/>
      <c r="D93" s="432"/>
    </row>
    <row r="94" spans="1:4">
      <c r="A94" s="159" t="s">
        <v>159</v>
      </c>
      <c r="B94" s="424" t="s">
        <v>158</v>
      </c>
      <c r="C94" s="425"/>
      <c r="D94" s="426"/>
    </row>
    <row r="95" spans="1:4">
      <c r="A95" s="160"/>
      <c r="B95" s="427"/>
      <c r="C95" s="428"/>
      <c r="D95" s="429"/>
    </row>
    <row r="96" spans="1:4">
      <c r="A96" s="161"/>
      <c r="B96" s="427"/>
      <c r="C96" s="428"/>
      <c r="D96" s="429"/>
    </row>
    <row r="97" spans="1:4">
      <c r="A97" s="161"/>
      <c r="B97" s="427"/>
      <c r="C97" s="428"/>
      <c r="D97" s="429"/>
    </row>
    <row r="98" spans="1:4">
      <c r="A98" s="161"/>
      <c r="B98" s="427"/>
      <c r="C98" s="428"/>
      <c r="D98" s="429"/>
    </row>
    <row r="99" spans="1:4">
      <c r="A99" s="162"/>
      <c r="B99" s="430"/>
      <c r="C99" s="431"/>
      <c r="D99" s="432"/>
    </row>
    <row r="100" spans="1:4" ht="15" customHeight="1">
      <c r="A100" s="163" t="s">
        <v>160</v>
      </c>
      <c r="B100" s="45" t="s">
        <v>161</v>
      </c>
      <c r="C100" s="46"/>
      <c r="D100" s="126"/>
    </row>
    <row r="101" spans="1:4">
      <c r="A101" s="74" t="s">
        <v>162</v>
      </c>
      <c r="B101" s="424" t="s">
        <v>199</v>
      </c>
      <c r="C101" s="425"/>
      <c r="D101" s="426"/>
    </row>
    <row r="102" spans="1:4">
      <c r="A102" s="161"/>
      <c r="B102" s="427"/>
      <c r="C102" s="428"/>
      <c r="D102" s="429"/>
    </row>
    <row r="103" spans="1:4">
      <c r="A103" s="161"/>
      <c r="B103" s="427"/>
      <c r="C103" s="428"/>
      <c r="D103" s="429"/>
    </row>
    <row r="104" spans="1:4">
      <c r="A104" s="161"/>
      <c r="B104" s="427"/>
      <c r="C104" s="428"/>
      <c r="D104" s="429"/>
    </row>
    <row r="105" spans="1:4">
      <c r="A105" s="161"/>
      <c r="B105" s="427"/>
      <c r="C105" s="428"/>
      <c r="D105" s="429"/>
    </row>
    <row r="106" spans="1:4" ht="15" customHeight="1">
      <c r="A106" s="161"/>
      <c r="B106" s="427"/>
      <c r="C106" s="428"/>
      <c r="D106" s="429"/>
    </row>
    <row r="107" spans="1:4">
      <c r="A107" s="271" t="s">
        <v>163</v>
      </c>
      <c r="B107" s="436" t="s">
        <v>164</v>
      </c>
      <c r="C107" s="437"/>
      <c r="D107" s="614"/>
    </row>
    <row r="108" spans="1:4">
      <c r="A108" s="74" t="s">
        <v>165</v>
      </c>
      <c r="B108" s="424" t="s">
        <v>201</v>
      </c>
      <c r="C108" s="425"/>
      <c r="D108" s="426"/>
    </row>
    <row r="109" spans="1:4">
      <c r="A109" s="161"/>
      <c r="B109" s="427"/>
      <c r="C109" s="428"/>
      <c r="D109" s="429"/>
    </row>
    <row r="110" spans="1:4">
      <c r="A110" s="161"/>
      <c r="B110" s="427"/>
      <c r="C110" s="428"/>
      <c r="D110" s="429"/>
    </row>
    <row r="111" spans="1:4">
      <c r="A111" s="162"/>
      <c r="B111" s="430"/>
      <c r="C111" s="431"/>
      <c r="D111" s="432"/>
    </row>
    <row r="112" spans="1:4">
      <c r="A112" s="77" t="s">
        <v>166</v>
      </c>
      <c r="B112" s="496" t="s">
        <v>193</v>
      </c>
      <c r="C112" s="497"/>
      <c r="D112" s="498"/>
    </row>
    <row r="113" spans="1:4">
      <c r="A113" s="75"/>
      <c r="B113" s="499"/>
      <c r="C113" s="500"/>
      <c r="D113" s="501"/>
    </row>
    <row r="114" spans="1:4" ht="27" customHeight="1">
      <c r="A114" s="164" t="s">
        <v>168</v>
      </c>
      <c r="B114" s="500" t="s">
        <v>194</v>
      </c>
      <c r="C114" s="500"/>
      <c r="D114" s="501"/>
    </row>
    <row r="115" spans="1:4">
      <c r="A115" s="74" t="s">
        <v>170</v>
      </c>
      <c r="B115" s="424" t="s">
        <v>173</v>
      </c>
      <c r="C115" s="425"/>
      <c r="D115" s="426"/>
    </row>
    <row r="116" spans="1:4">
      <c r="A116" s="162"/>
      <c r="B116" s="430"/>
      <c r="C116" s="431"/>
      <c r="D116" s="432"/>
    </row>
    <row r="117" spans="1:4">
      <c r="A117" s="74" t="s">
        <v>172</v>
      </c>
      <c r="B117" s="436" t="s">
        <v>175</v>
      </c>
      <c r="C117" s="437"/>
      <c r="D117" s="438"/>
    </row>
    <row r="118" spans="1:4">
      <c r="A118" s="79" t="s">
        <v>174</v>
      </c>
      <c r="B118" s="424" t="s">
        <v>167</v>
      </c>
      <c r="C118" s="425"/>
      <c r="D118" s="426"/>
    </row>
    <row r="119" spans="1:4">
      <c r="A119" s="77"/>
      <c r="B119" s="427"/>
      <c r="C119" s="428"/>
      <c r="D119" s="429"/>
    </row>
    <row r="120" spans="1:4">
      <c r="A120" s="75"/>
      <c r="B120" s="430"/>
      <c r="C120" s="431"/>
      <c r="D120" s="432"/>
    </row>
    <row r="121" spans="1:4">
      <c r="A121" s="161" t="s">
        <v>176</v>
      </c>
      <c r="B121" s="424" t="s">
        <v>169</v>
      </c>
      <c r="C121" s="425"/>
      <c r="D121" s="426"/>
    </row>
    <row r="122" spans="1:4">
      <c r="A122" s="162"/>
      <c r="B122" s="430"/>
      <c r="C122" s="431"/>
      <c r="D122" s="432"/>
    </row>
    <row r="123" spans="1:4">
      <c r="A123" s="74" t="s">
        <v>178</v>
      </c>
      <c r="B123" s="424" t="s">
        <v>171</v>
      </c>
      <c r="C123" s="425"/>
      <c r="D123" s="426"/>
    </row>
    <row r="124" spans="1:4">
      <c r="A124" s="162"/>
      <c r="B124" s="430"/>
      <c r="C124" s="431"/>
      <c r="D124" s="432"/>
    </row>
    <row r="125" spans="1:4">
      <c r="A125" s="74" t="s">
        <v>195</v>
      </c>
      <c r="B125" s="424" t="s">
        <v>177</v>
      </c>
      <c r="C125" s="425"/>
      <c r="D125" s="426"/>
    </row>
    <row r="126" spans="1:4">
      <c r="A126" s="162"/>
      <c r="B126" s="430"/>
      <c r="C126" s="431"/>
      <c r="D126" s="432"/>
    </row>
    <row r="127" spans="1:4" ht="27" customHeight="1" thickBot="1">
      <c r="A127" s="161" t="s">
        <v>182</v>
      </c>
      <c r="B127" s="452" t="s">
        <v>200</v>
      </c>
      <c r="C127" s="453"/>
      <c r="D127" s="454"/>
    </row>
    <row r="128" spans="1:4" s="5" customFormat="1" ht="15.75" thickBot="1">
      <c r="A128" s="114" t="s">
        <v>48</v>
      </c>
      <c r="B128" s="108"/>
      <c r="C128" s="108"/>
      <c r="D128" s="115">
        <v>68350.850000000006</v>
      </c>
    </row>
    <row r="129" spans="1:4" ht="15.75" thickBot="1">
      <c r="A129" s="530" t="s">
        <v>181</v>
      </c>
      <c r="B129" s="531"/>
      <c r="C129" s="531"/>
      <c r="D129" s="165"/>
    </row>
    <row r="130" spans="1:4" ht="15" customHeight="1">
      <c r="A130" s="219" t="s">
        <v>183</v>
      </c>
      <c r="B130" s="494" t="s">
        <v>1653</v>
      </c>
      <c r="C130" s="495"/>
      <c r="D130" s="165"/>
    </row>
    <row r="131" spans="1:4">
      <c r="A131" s="161"/>
      <c r="B131" s="427"/>
      <c r="C131" s="476"/>
      <c r="D131" s="116"/>
    </row>
    <row r="132" spans="1:4">
      <c r="A132" s="161"/>
      <c r="B132" s="427"/>
      <c r="C132" s="476"/>
      <c r="D132" s="116"/>
    </row>
    <row r="133" spans="1:4">
      <c r="A133" s="161"/>
      <c r="B133" s="427"/>
      <c r="C133" s="476"/>
      <c r="D133" s="116"/>
    </row>
    <row r="134" spans="1:4">
      <c r="A134" s="162"/>
      <c r="B134" s="430"/>
      <c r="C134" s="496"/>
      <c r="D134" s="154">
        <v>19462.5</v>
      </c>
    </row>
    <row r="135" spans="1:4">
      <c r="A135" s="74" t="s">
        <v>196</v>
      </c>
      <c r="B135" s="424" t="s">
        <v>311</v>
      </c>
      <c r="C135" s="493"/>
      <c r="D135" s="141"/>
    </row>
    <row r="136" spans="1:4">
      <c r="A136" s="162"/>
      <c r="B136" s="430"/>
      <c r="C136" s="496"/>
      <c r="D136" s="154">
        <v>535.66999999999996</v>
      </c>
    </row>
    <row r="137" spans="1:4" ht="15.75" thickBot="1">
      <c r="A137" s="74" t="s">
        <v>197</v>
      </c>
      <c r="B137" s="424" t="s">
        <v>1651</v>
      </c>
      <c r="C137" s="493"/>
      <c r="D137" s="141">
        <v>10963.28</v>
      </c>
    </row>
    <row r="138" spans="1:4" ht="15.75" thickBot="1">
      <c r="A138" s="215" t="s">
        <v>48</v>
      </c>
      <c r="B138" s="108"/>
      <c r="C138" s="108"/>
      <c r="D138" s="115">
        <f>SUM(D130:D137)</f>
        <v>30961.449999999997</v>
      </c>
    </row>
    <row r="139" spans="1:4">
      <c r="A139" s="522" t="s">
        <v>53</v>
      </c>
      <c r="B139" s="523"/>
      <c r="C139" s="46"/>
      <c r="D139" s="33">
        <f>SUM(D50,D81,D128,D138)</f>
        <v>409506.19</v>
      </c>
    </row>
    <row r="140" spans="1:4">
      <c r="A140" s="687" t="s">
        <v>1686</v>
      </c>
      <c r="B140" s="687"/>
      <c r="C140" s="687"/>
      <c r="D140" s="688">
        <v>1077101.3</v>
      </c>
    </row>
    <row r="141" spans="1:4">
      <c r="A141" s="687"/>
      <c r="B141" s="687"/>
      <c r="C141" s="687"/>
      <c r="D141" s="688"/>
    </row>
    <row r="142" spans="1:4">
      <c r="A142" s="562" t="s">
        <v>1687</v>
      </c>
      <c r="B142" s="562"/>
      <c r="C142" s="562"/>
      <c r="D142" s="683">
        <v>316221.84999999998</v>
      </c>
    </row>
    <row r="143" spans="1:4">
      <c r="A143" s="577"/>
      <c r="B143" s="577"/>
      <c r="C143" s="577"/>
      <c r="D143" s="471"/>
    </row>
    <row r="144" spans="1:4">
      <c r="A144" s="486" t="s">
        <v>1665</v>
      </c>
      <c r="B144" s="487"/>
      <c r="C144" s="488"/>
      <c r="D144" s="470">
        <v>96501.759999999995</v>
      </c>
    </row>
    <row r="145" spans="1:4">
      <c r="A145" s="489"/>
      <c r="B145" s="490"/>
      <c r="C145" s="491"/>
      <c r="D145" s="492"/>
    </row>
    <row r="146" spans="1:4">
      <c r="A146" s="29"/>
      <c r="B146" s="29"/>
      <c r="C146" s="29"/>
      <c r="D146" s="29"/>
    </row>
    <row r="147" spans="1:4">
      <c r="A147" s="29"/>
      <c r="B147" s="29"/>
      <c r="C147" s="29"/>
      <c r="D147" s="29"/>
    </row>
    <row r="148" spans="1:4">
      <c r="A148" s="29"/>
      <c r="B148" s="29"/>
      <c r="C148" s="29"/>
      <c r="D148" s="29"/>
    </row>
    <row r="149" spans="1:4">
      <c r="A149" s="29"/>
      <c r="B149" s="29"/>
      <c r="C149" s="29"/>
      <c r="D149" s="29"/>
    </row>
    <row r="150" spans="1:4">
      <c r="A150" s="29"/>
      <c r="B150" s="29"/>
      <c r="C150" s="29"/>
      <c r="D150" s="29"/>
    </row>
    <row r="151" spans="1:4">
      <c r="A151" s="29"/>
      <c r="B151" s="29"/>
      <c r="C151" s="29"/>
      <c r="D151" s="29"/>
    </row>
  </sheetData>
  <mergeCells count="54">
    <mergeCell ref="B94:D99"/>
    <mergeCell ref="B101:D106"/>
    <mergeCell ref="B107:D107"/>
    <mergeCell ref="B108:D111"/>
    <mergeCell ref="B112:D113"/>
    <mergeCell ref="B114:D114"/>
    <mergeCell ref="B115:D116"/>
    <mergeCell ref="B117:D117"/>
    <mergeCell ref="B118:D120"/>
    <mergeCell ref="B121:D122"/>
    <mergeCell ref="B123:D124"/>
    <mergeCell ref="B125:D126"/>
    <mergeCell ref="B127:D127"/>
    <mergeCell ref="A129:C129"/>
    <mergeCell ref="B130:C134"/>
    <mergeCell ref="A139:B139"/>
    <mergeCell ref="A144:C145"/>
    <mergeCell ref="B135:C136"/>
    <mergeCell ref="B137:C137"/>
    <mergeCell ref="D144:D145"/>
    <mergeCell ref="A140:C141"/>
    <mergeCell ref="D140:D141"/>
    <mergeCell ref="A142:C143"/>
    <mergeCell ref="D142:D143"/>
    <mergeCell ref="A1:D1"/>
    <mergeCell ref="A3:B3"/>
    <mergeCell ref="A4:B4"/>
    <mergeCell ref="A5:B5"/>
    <mergeCell ref="A6:B6"/>
    <mergeCell ref="A8:B8"/>
    <mergeCell ref="A9:B9"/>
    <mergeCell ref="A10:B10"/>
    <mergeCell ref="A7:B7"/>
    <mergeCell ref="A77:B77"/>
    <mergeCell ref="A67:B67"/>
    <mergeCell ref="A63:B63"/>
    <mergeCell ref="C64:C65"/>
    <mergeCell ref="D64:D65"/>
    <mergeCell ref="A61:B62"/>
    <mergeCell ref="C61:C62"/>
    <mergeCell ref="D61:D62"/>
    <mergeCell ref="A85:D85"/>
    <mergeCell ref="B88:D90"/>
    <mergeCell ref="A91:A93"/>
    <mergeCell ref="B91:D93"/>
    <mergeCell ref="A11:D12"/>
    <mergeCell ref="A69:B69"/>
    <mergeCell ref="A79:B80"/>
    <mergeCell ref="A71:B72"/>
    <mergeCell ref="C71:C72"/>
    <mergeCell ref="D71:D72"/>
    <mergeCell ref="A73:B74"/>
    <mergeCell ref="C73:C74"/>
    <mergeCell ref="D73:D74"/>
  </mergeCells>
  <pageMargins left="0.49" right="0.44" top="0.47" bottom="0.46"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E153"/>
  <sheetViews>
    <sheetView topLeftCell="A133" zoomScaleNormal="100" workbookViewId="0">
      <selection activeCell="A142" sqref="A142:D145"/>
    </sheetView>
  </sheetViews>
  <sheetFormatPr defaultRowHeight="15"/>
  <cols>
    <col min="1" max="1" width="12.85546875" customWidth="1"/>
    <col min="2" max="2" width="36.5703125" customWidth="1"/>
    <col min="3" max="3" width="25.140625" customWidth="1"/>
    <col min="4" max="4" width="18.140625" customWidth="1"/>
    <col min="5" max="5" width="11.28515625" customWidth="1"/>
    <col min="6" max="7" width="10.42578125" bestFit="1" customWidth="1"/>
    <col min="8" max="8" width="9.5703125" bestFit="1" customWidth="1"/>
  </cols>
  <sheetData>
    <row r="1" spans="1:4" ht="15" customHeight="1">
      <c r="A1" s="473" t="s">
        <v>514</v>
      </c>
      <c r="B1" s="473"/>
      <c r="C1" s="473"/>
      <c r="D1" s="473"/>
    </row>
    <row r="2" spans="1:4">
      <c r="A2" s="30"/>
      <c r="B2" s="30"/>
      <c r="C2" s="30"/>
      <c r="D2" s="30"/>
    </row>
    <row r="3" spans="1:4">
      <c r="A3" s="474" t="s">
        <v>65</v>
      </c>
      <c r="B3" s="474"/>
      <c r="C3" s="30"/>
      <c r="D3" s="30"/>
    </row>
    <row r="4" spans="1:4" ht="15" customHeight="1">
      <c r="A4" s="481" t="s">
        <v>47</v>
      </c>
      <c r="B4" s="481"/>
      <c r="C4" s="30">
        <v>1985</v>
      </c>
      <c r="D4" s="30"/>
    </row>
    <row r="5" spans="1:4" ht="15" customHeight="1">
      <c r="A5" s="481" t="s">
        <v>44</v>
      </c>
      <c r="B5" s="481"/>
      <c r="C5" s="30">
        <v>71</v>
      </c>
      <c r="D5" s="30"/>
    </row>
    <row r="6" spans="1:4">
      <c r="A6" s="481" t="s">
        <v>45</v>
      </c>
      <c r="B6" s="481"/>
      <c r="C6" s="30">
        <v>12</v>
      </c>
      <c r="D6" s="30"/>
    </row>
    <row r="7" spans="1:4" ht="15" customHeight="1">
      <c r="A7" s="481" t="s">
        <v>46</v>
      </c>
      <c r="B7" s="481"/>
      <c r="C7" s="30">
        <v>1</v>
      </c>
      <c r="D7" s="30"/>
    </row>
    <row r="8" spans="1:4" ht="15" customHeight="1">
      <c r="A8" s="481" t="s">
        <v>51</v>
      </c>
      <c r="B8" s="481"/>
      <c r="C8" s="30">
        <v>3637.1</v>
      </c>
      <c r="D8" s="30"/>
    </row>
    <row r="9" spans="1:4" ht="15" customHeight="1">
      <c r="A9" s="481" t="s">
        <v>56</v>
      </c>
      <c r="B9" s="481"/>
      <c r="C9" s="30">
        <v>434.9</v>
      </c>
      <c r="D9" s="30"/>
    </row>
    <row r="10" spans="1:4" ht="15" customHeight="1">
      <c r="A10" s="481" t="s">
        <v>52</v>
      </c>
      <c r="B10" s="481"/>
      <c r="C10" s="30">
        <v>153</v>
      </c>
      <c r="D10" s="30"/>
    </row>
    <row r="11" spans="1:4" ht="15" customHeight="1">
      <c r="A11" s="479" t="s">
        <v>179</v>
      </c>
      <c r="B11" s="479"/>
      <c r="C11" s="479"/>
      <c r="D11" s="479"/>
    </row>
    <row r="12" spans="1:4" ht="15" customHeight="1">
      <c r="A12" s="479"/>
      <c r="B12" s="479"/>
      <c r="C12" s="479"/>
      <c r="D12" s="479"/>
    </row>
    <row r="13" spans="1:4" ht="15.75" thickBot="1">
      <c r="A13" s="479"/>
      <c r="B13" s="479"/>
      <c r="C13" s="479"/>
      <c r="D13" s="479"/>
    </row>
    <row r="14" spans="1:4">
      <c r="A14" s="81" t="s">
        <v>142</v>
      </c>
      <c r="B14" s="82"/>
      <c r="C14" s="82"/>
      <c r="D14" s="83"/>
    </row>
    <row r="15" spans="1:4">
      <c r="A15" s="84" t="s">
        <v>143</v>
      </c>
      <c r="B15" s="39"/>
      <c r="C15" s="39"/>
      <c r="D15" s="85"/>
    </row>
    <row r="16" spans="1:4">
      <c r="A16" s="86" t="s">
        <v>251</v>
      </c>
      <c r="B16" s="39"/>
      <c r="C16" s="39"/>
      <c r="D16" s="85"/>
    </row>
    <row r="17" spans="1:4" s="4" customFormat="1">
      <c r="A17" s="172" t="s">
        <v>672</v>
      </c>
      <c r="B17" s="48"/>
      <c r="C17" s="48"/>
      <c r="D17" s="105">
        <v>2661.64</v>
      </c>
    </row>
    <row r="18" spans="1:4">
      <c r="A18" s="86" t="s">
        <v>210</v>
      </c>
      <c r="B18" s="39"/>
      <c r="C18" s="39"/>
      <c r="D18" s="85"/>
    </row>
    <row r="19" spans="1:4">
      <c r="A19" s="87" t="s">
        <v>670</v>
      </c>
      <c r="B19" s="39" t="s">
        <v>671</v>
      </c>
      <c r="C19" s="39"/>
      <c r="D19" s="85">
        <v>59903.17</v>
      </c>
    </row>
    <row r="20" spans="1:4">
      <c r="A20" s="87" t="s">
        <v>827</v>
      </c>
      <c r="B20" s="39" t="s">
        <v>975</v>
      </c>
      <c r="C20" s="39"/>
      <c r="D20" s="85">
        <v>3244.16</v>
      </c>
    </row>
    <row r="21" spans="1:4">
      <c r="A21" s="95"/>
      <c r="B21" s="48" t="s">
        <v>976</v>
      </c>
      <c r="C21" s="48"/>
      <c r="D21" s="105">
        <v>13505.81</v>
      </c>
    </row>
    <row r="22" spans="1:4">
      <c r="A22" s="86" t="s">
        <v>977</v>
      </c>
      <c r="B22" s="39"/>
      <c r="C22" s="39"/>
      <c r="D22" s="85"/>
    </row>
    <row r="23" spans="1:4">
      <c r="A23" s="87" t="s">
        <v>978</v>
      </c>
      <c r="B23" s="39" t="s">
        <v>979</v>
      </c>
      <c r="C23" s="39"/>
      <c r="D23" s="85"/>
    </row>
    <row r="24" spans="1:4">
      <c r="A24" s="172"/>
      <c r="B24" s="48" t="s">
        <v>980</v>
      </c>
      <c r="C24" s="48"/>
      <c r="D24" s="105">
        <v>810.94</v>
      </c>
    </row>
    <row r="25" spans="1:4">
      <c r="A25" s="84" t="s">
        <v>146</v>
      </c>
      <c r="B25" s="39"/>
      <c r="C25" s="39"/>
      <c r="D25" s="85"/>
    </row>
    <row r="26" spans="1:4">
      <c r="A26" s="86" t="s">
        <v>1522</v>
      </c>
      <c r="B26" s="39"/>
      <c r="C26" s="39"/>
      <c r="D26" s="85"/>
    </row>
    <row r="27" spans="1:4">
      <c r="A27" s="87" t="s">
        <v>356</v>
      </c>
      <c r="B27" s="39" t="s">
        <v>1382</v>
      </c>
      <c r="C27" s="39"/>
      <c r="D27" s="85"/>
    </row>
    <row r="28" spans="1:4">
      <c r="A28" s="95"/>
      <c r="B28" s="48" t="s">
        <v>1383</v>
      </c>
      <c r="C28" s="48"/>
      <c r="D28" s="105">
        <v>1681.72</v>
      </c>
    </row>
    <row r="29" spans="1:4">
      <c r="A29" s="86" t="s">
        <v>294</v>
      </c>
      <c r="B29" s="39"/>
      <c r="C29" s="39"/>
      <c r="D29" s="85"/>
    </row>
    <row r="30" spans="1:4">
      <c r="A30" s="172" t="s">
        <v>1089</v>
      </c>
      <c r="B30" s="48" t="s">
        <v>1097</v>
      </c>
      <c r="C30" s="48"/>
      <c r="D30" s="207">
        <v>4200</v>
      </c>
    </row>
    <row r="31" spans="1:4">
      <c r="A31" s="140" t="s">
        <v>1089</v>
      </c>
      <c r="B31" s="46" t="s">
        <v>1381</v>
      </c>
      <c r="C31" s="46"/>
      <c r="D31" s="76">
        <v>40000</v>
      </c>
    </row>
    <row r="32" spans="1:4">
      <c r="A32" s="103" t="s">
        <v>245</v>
      </c>
      <c r="B32" s="47"/>
      <c r="C32" s="47"/>
      <c r="D32" s="155"/>
    </row>
    <row r="33" spans="1:4">
      <c r="A33" s="172" t="s">
        <v>825</v>
      </c>
      <c r="B33" s="48"/>
      <c r="C33" s="48"/>
      <c r="D33" s="105">
        <v>64808.13</v>
      </c>
    </row>
    <row r="34" spans="1:4">
      <c r="A34" s="140" t="s">
        <v>826</v>
      </c>
      <c r="B34" s="46"/>
      <c r="C34" s="46"/>
      <c r="D34" s="175">
        <v>10652.11</v>
      </c>
    </row>
    <row r="35" spans="1:4">
      <c r="A35" s="140" t="s">
        <v>982</v>
      </c>
      <c r="B35" s="46"/>
      <c r="C35" s="46"/>
      <c r="D35" s="175">
        <v>5450.14</v>
      </c>
    </row>
    <row r="36" spans="1:4">
      <c r="A36" s="86" t="s">
        <v>246</v>
      </c>
      <c r="B36" s="39"/>
      <c r="C36" s="39"/>
      <c r="D36" s="85"/>
    </row>
    <row r="37" spans="1:4">
      <c r="A37" s="84" t="s">
        <v>447</v>
      </c>
      <c r="B37" s="39"/>
      <c r="C37" s="39"/>
      <c r="D37" s="85"/>
    </row>
    <row r="38" spans="1:4">
      <c r="A38" s="87" t="s">
        <v>415</v>
      </c>
      <c r="B38" s="39"/>
      <c r="C38" s="39"/>
      <c r="D38" s="85"/>
    </row>
    <row r="39" spans="1:4">
      <c r="A39" s="87" t="s">
        <v>452</v>
      </c>
      <c r="B39" s="39"/>
      <c r="C39" s="39"/>
      <c r="D39" s="85"/>
    </row>
    <row r="40" spans="1:4">
      <c r="A40" s="87" t="s">
        <v>453</v>
      </c>
      <c r="B40" s="39"/>
      <c r="C40" s="39"/>
      <c r="D40" s="85"/>
    </row>
    <row r="41" spans="1:4">
      <c r="A41" s="87" t="s">
        <v>454</v>
      </c>
      <c r="B41" s="39"/>
      <c r="C41" s="39"/>
      <c r="D41" s="168"/>
    </row>
    <row r="42" spans="1:4">
      <c r="A42" s="87" t="s">
        <v>457</v>
      </c>
      <c r="B42" s="39"/>
      <c r="C42" s="39"/>
      <c r="D42" s="168"/>
    </row>
    <row r="43" spans="1:4">
      <c r="A43" s="87" t="s">
        <v>673</v>
      </c>
      <c r="B43" s="39"/>
      <c r="C43" s="39"/>
      <c r="D43" s="168"/>
    </row>
    <row r="44" spans="1:4">
      <c r="A44" s="87" t="s">
        <v>455</v>
      </c>
      <c r="B44" s="39"/>
      <c r="C44" s="39"/>
      <c r="D44" s="168"/>
    </row>
    <row r="45" spans="1:4">
      <c r="A45" s="87" t="s">
        <v>456</v>
      </c>
      <c r="B45" s="39"/>
      <c r="C45" s="39"/>
      <c r="D45" s="168"/>
    </row>
    <row r="46" spans="1:4" ht="15.75" thickBot="1">
      <c r="A46" s="87" t="s">
        <v>441</v>
      </c>
      <c r="B46" s="39"/>
      <c r="C46" s="39"/>
      <c r="D46" s="168">
        <f>61566.2+1549.08</f>
        <v>63115.28</v>
      </c>
    </row>
    <row r="47" spans="1:4">
      <c r="A47" s="81" t="s">
        <v>48</v>
      </c>
      <c r="B47" s="82"/>
      <c r="C47" s="82"/>
      <c r="D47" s="283">
        <f>SUM(D15:D46)</f>
        <v>270033.09999999998</v>
      </c>
    </row>
    <row r="48" spans="1:4">
      <c r="A48" s="70"/>
      <c r="B48" s="70"/>
      <c r="C48" s="70"/>
      <c r="D48" s="280"/>
    </row>
    <row r="49" spans="1:5" s="29" customFormat="1" ht="12.75">
      <c r="A49" s="48"/>
      <c r="B49" s="48"/>
      <c r="C49" s="48"/>
      <c r="D49" s="48"/>
      <c r="E49" s="28"/>
    </row>
    <row r="50" spans="1:5">
      <c r="A50" s="86" t="s">
        <v>152</v>
      </c>
      <c r="B50" s="41"/>
      <c r="C50" s="64"/>
      <c r="D50" s="130"/>
    </row>
    <row r="51" spans="1:5">
      <c r="A51" s="86" t="s">
        <v>204</v>
      </c>
      <c r="B51" s="41"/>
      <c r="C51" s="64"/>
      <c r="D51" s="116">
        <v>68436.19</v>
      </c>
    </row>
    <row r="52" spans="1:5">
      <c r="A52" s="86" t="s">
        <v>50</v>
      </c>
      <c r="B52" s="39"/>
      <c r="C52" s="52"/>
      <c r="D52" s="93"/>
    </row>
    <row r="53" spans="1:5">
      <c r="A53" s="172" t="s">
        <v>322</v>
      </c>
      <c r="B53" s="48"/>
      <c r="C53" s="24" t="s">
        <v>1547</v>
      </c>
      <c r="D53" s="96"/>
    </row>
    <row r="54" spans="1:5">
      <c r="A54" s="140" t="s">
        <v>335</v>
      </c>
      <c r="B54" s="46"/>
      <c r="C54" s="22" t="s">
        <v>1550</v>
      </c>
      <c r="D54" s="255"/>
    </row>
    <row r="55" spans="1:5">
      <c r="A55" s="140" t="s">
        <v>325</v>
      </c>
      <c r="B55" s="46"/>
      <c r="C55" s="22" t="s">
        <v>317</v>
      </c>
      <c r="D55" s="255"/>
    </row>
    <row r="56" spans="1:5">
      <c r="A56" s="256" t="s">
        <v>333</v>
      </c>
      <c r="B56" s="46"/>
      <c r="C56" s="22" t="s">
        <v>317</v>
      </c>
      <c r="D56" s="255"/>
    </row>
    <row r="57" spans="1:5">
      <c r="A57" s="94" t="s">
        <v>981</v>
      </c>
      <c r="B57" s="39"/>
      <c r="C57" s="25" t="s">
        <v>1550</v>
      </c>
      <c r="D57" s="93"/>
    </row>
    <row r="58" spans="1:5" s="4" customFormat="1">
      <c r="A58" s="97" t="s">
        <v>326</v>
      </c>
      <c r="B58" s="59"/>
      <c r="C58" s="213" t="s">
        <v>41</v>
      </c>
      <c r="D58" s="146"/>
    </row>
    <row r="59" spans="1:5" s="4" customFormat="1">
      <c r="A59" s="502" t="s">
        <v>337</v>
      </c>
      <c r="B59" s="588"/>
      <c r="C59" s="232" t="s">
        <v>39</v>
      </c>
      <c r="D59" s="237"/>
    </row>
    <row r="60" spans="1:5" s="4" customFormat="1">
      <c r="A60" s="506" t="s">
        <v>327</v>
      </c>
      <c r="B60" s="589"/>
      <c r="C60" s="455" t="s">
        <v>40</v>
      </c>
      <c r="D60" s="586"/>
    </row>
    <row r="61" spans="1:5" s="4" customFormat="1">
      <c r="A61" s="508"/>
      <c r="B61" s="548"/>
      <c r="C61" s="456"/>
      <c r="D61" s="587"/>
    </row>
    <row r="62" spans="1:5" s="4" customFormat="1">
      <c r="A62" s="502" t="s">
        <v>329</v>
      </c>
      <c r="B62" s="588"/>
      <c r="C62" s="142" t="s">
        <v>40</v>
      </c>
      <c r="D62" s="146"/>
    </row>
    <row r="63" spans="1:5" s="4" customFormat="1">
      <c r="A63" s="97" t="s">
        <v>330</v>
      </c>
      <c r="B63" s="54"/>
      <c r="C63" s="465" t="s">
        <v>41</v>
      </c>
      <c r="D63" s="586"/>
    </row>
    <row r="64" spans="1:5" s="4" customFormat="1">
      <c r="A64" s="98" t="s">
        <v>331</v>
      </c>
      <c r="B64" s="55"/>
      <c r="C64" s="466"/>
      <c r="D64" s="587"/>
    </row>
    <row r="65" spans="1:4">
      <c r="A65" s="439" t="s">
        <v>1556</v>
      </c>
      <c r="B65" s="440"/>
      <c r="C65" s="443" t="s">
        <v>232</v>
      </c>
      <c r="D65" s="579">
        <v>29533.279999999999</v>
      </c>
    </row>
    <row r="66" spans="1:4">
      <c r="A66" s="441"/>
      <c r="B66" s="442"/>
      <c r="C66" s="444"/>
      <c r="D66" s="580"/>
    </row>
    <row r="67" spans="1:4">
      <c r="A67" s="441"/>
      <c r="B67" s="442"/>
      <c r="C67" s="444"/>
      <c r="D67" s="580"/>
    </row>
    <row r="68" spans="1:4">
      <c r="A68" s="504"/>
      <c r="B68" s="449"/>
      <c r="C68" s="469"/>
      <c r="D68" s="581"/>
    </row>
    <row r="69" spans="1:4">
      <c r="A69" s="549" t="s">
        <v>1557</v>
      </c>
      <c r="B69" s="550"/>
      <c r="C69" s="539" t="s">
        <v>39</v>
      </c>
      <c r="D69" s="579">
        <v>15712.27</v>
      </c>
    </row>
    <row r="70" spans="1:4">
      <c r="A70" s="561"/>
      <c r="B70" s="602"/>
      <c r="C70" s="540"/>
      <c r="D70" s="580"/>
    </row>
    <row r="71" spans="1:4">
      <c r="A71" s="561"/>
      <c r="B71" s="602"/>
      <c r="C71" s="540"/>
      <c r="D71" s="580"/>
    </row>
    <row r="72" spans="1:4">
      <c r="A72" s="561"/>
      <c r="B72" s="602"/>
      <c r="C72" s="540"/>
      <c r="D72" s="580"/>
    </row>
    <row r="73" spans="1:4">
      <c r="A73" s="100" t="s">
        <v>1574</v>
      </c>
      <c r="B73" s="58"/>
      <c r="C73" s="60" t="s">
        <v>315</v>
      </c>
      <c r="D73" s="131">
        <v>19349.400000000001</v>
      </c>
    </row>
    <row r="74" spans="1:4" ht="15" customHeight="1">
      <c r="A74" s="461" t="s">
        <v>259</v>
      </c>
      <c r="B74" s="555"/>
      <c r="C74" s="65" t="s">
        <v>37</v>
      </c>
      <c r="D74" s="132">
        <v>2828.22</v>
      </c>
    </row>
    <row r="75" spans="1:4" ht="15" customHeight="1">
      <c r="A75" s="101" t="s">
        <v>229</v>
      </c>
      <c r="B75" s="32"/>
      <c r="C75" s="60" t="s">
        <v>1575</v>
      </c>
      <c r="D75" s="132">
        <v>6769.07</v>
      </c>
    </row>
    <row r="76" spans="1:4" ht="15" customHeight="1">
      <c r="A76" s="461" t="s">
        <v>230</v>
      </c>
      <c r="B76" s="555"/>
      <c r="C76" s="60" t="s">
        <v>315</v>
      </c>
      <c r="D76" s="133">
        <v>18112.75</v>
      </c>
    </row>
    <row r="77" spans="1:4">
      <c r="A77" s="100" t="s">
        <v>239</v>
      </c>
      <c r="B77" s="58"/>
      <c r="C77" s="60" t="s">
        <v>39</v>
      </c>
      <c r="D77" s="131">
        <v>2582.34</v>
      </c>
    </row>
    <row r="78" spans="1:4">
      <c r="A78" s="100" t="s">
        <v>207</v>
      </c>
      <c r="B78" s="58"/>
      <c r="C78" s="56" t="s">
        <v>983</v>
      </c>
      <c r="D78" s="132">
        <v>2339.84</v>
      </c>
    </row>
    <row r="79" spans="1:4">
      <c r="A79" s="100" t="s">
        <v>1530</v>
      </c>
      <c r="B79" s="58"/>
      <c r="C79" s="60" t="s">
        <v>120</v>
      </c>
      <c r="D79" s="132">
        <v>2129.81</v>
      </c>
    </row>
    <row r="80" spans="1:4">
      <c r="A80" s="461" t="s">
        <v>192</v>
      </c>
      <c r="B80" s="555"/>
      <c r="C80" s="60" t="s">
        <v>42</v>
      </c>
      <c r="D80" s="131">
        <v>23968.51</v>
      </c>
    </row>
    <row r="81" spans="1:4">
      <c r="A81" s="103" t="s">
        <v>50</v>
      </c>
      <c r="B81" s="47"/>
      <c r="C81" s="26"/>
      <c r="D81" s="155"/>
    </row>
    <row r="82" spans="1:4">
      <c r="A82" s="475" t="s">
        <v>347</v>
      </c>
      <c r="B82" s="476"/>
      <c r="C82" s="52"/>
      <c r="D82" s="80">
        <v>46897.04</v>
      </c>
    </row>
    <row r="83" spans="1:4" ht="15.75" thickBot="1">
      <c r="A83" s="477"/>
      <c r="B83" s="478"/>
      <c r="C83" s="166"/>
      <c r="D83" s="169"/>
    </row>
    <row r="84" spans="1:4" ht="15.75" thickBot="1">
      <c r="A84" s="114" t="s">
        <v>48</v>
      </c>
      <c r="B84" s="108"/>
      <c r="C84" s="108"/>
      <c r="D84" s="115">
        <f>SUM(D51,D65:D80)</f>
        <v>191761.68000000002</v>
      </c>
    </row>
    <row r="85" spans="1:4">
      <c r="A85" s="65"/>
      <c r="B85" s="39"/>
      <c r="C85" s="39"/>
      <c r="D85" s="37"/>
    </row>
    <row r="86" spans="1:4" ht="15" customHeight="1">
      <c r="A86" s="433" t="s">
        <v>180</v>
      </c>
      <c r="B86" s="433"/>
      <c r="C86" s="433"/>
      <c r="D86" s="433"/>
    </row>
    <row r="87" spans="1:4" ht="15.75" thickBot="1">
      <c r="A87" s="143"/>
      <c r="B87" s="143"/>
      <c r="C87" s="143"/>
      <c r="D87" s="143"/>
    </row>
    <row r="88" spans="1:4">
      <c r="A88" s="156" t="s">
        <v>130</v>
      </c>
      <c r="B88" s="122" t="s">
        <v>156</v>
      </c>
      <c r="C88" s="123"/>
      <c r="D88" s="124"/>
    </row>
    <row r="89" spans="1:4">
      <c r="A89" s="157" t="s">
        <v>131</v>
      </c>
      <c r="B89" s="424" t="s">
        <v>198</v>
      </c>
      <c r="C89" s="425"/>
      <c r="D89" s="426"/>
    </row>
    <row r="90" spans="1:4" ht="15" customHeight="1">
      <c r="A90" s="164"/>
      <c r="B90" s="427"/>
      <c r="C90" s="428"/>
      <c r="D90" s="429"/>
    </row>
    <row r="91" spans="1:4">
      <c r="A91" s="158"/>
      <c r="B91" s="430"/>
      <c r="C91" s="431"/>
      <c r="D91" s="432"/>
    </row>
    <row r="92" spans="1:4" ht="15" customHeight="1">
      <c r="A92" s="483" t="s">
        <v>132</v>
      </c>
      <c r="B92" s="424" t="s">
        <v>157</v>
      </c>
      <c r="C92" s="425"/>
      <c r="D92" s="426"/>
    </row>
    <row r="93" spans="1:4">
      <c r="A93" s="483"/>
      <c r="B93" s="427"/>
      <c r="C93" s="428"/>
      <c r="D93" s="429"/>
    </row>
    <row r="94" spans="1:4">
      <c r="A94" s="484"/>
      <c r="B94" s="430"/>
      <c r="C94" s="431"/>
      <c r="D94" s="432"/>
    </row>
    <row r="95" spans="1:4">
      <c r="A95" s="159" t="s">
        <v>159</v>
      </c>
      <c r="B95" s="424" t="s">
        <v>158</v>
      </c>
      <c r="C95" s="425"/>
      <c r="D95" s="426"/>
    </row>
    <row r="96" spans="1:4">
      <c r="A96" s="160"/>
      <c r="B96" s="427"/>
      <c r="C96" s="428"/>
      <c r="D96" s="429"/>
    </row>
    <row r="97" spans="1:4">
      <c r="A97" s="161"/>
      <c r="B97" s="427"/>
      <c r="C97" s="428"/>
      <c r="D97" s="429"/>
    </row>
    <row r="98" spans="1:4">
      <c r="A98" s="161"/>
      <c r="B98" s="427"/>
      <c r="C98" s="428"/>
      <c r="D98" s="429"/>
    </row>
    <row r="99" spans="1:4">
      <c r="A99" s="161"/>
      <c r="B99" s="427"/>
      <c r="C99" s="428"/>
      <c r="D99" s="429"/>
    </row>
    <row r="100" spans="1:4">
      <c r="A100" s="161"/>
      <c r="B100" s="427"/>
      <c r="C100" s="428"/>
      <c r="D100" s="429"/>
    </row>
    <row r="101" spans="1:4">
      <c r="A101" s="161"/>
      <c r="B101" s="427"/>
      <c r="C101" s="428"/>
      <c r="D101" s="429"/>
    </row>
    <row r="102" spans="1:4">
      <c r="A102" s="163" t="s">
        <v>160</v>
      </c>
      <c r="B102" s="45" t="s">
        <v>161</v>
      </c>
      <c r="C102" s="46"/>
      <c r="D102" s="126"/>
    </row>
    <row r="103" spans="1:4" ht="15" customHeight="1">
      <c r="A103" s="74" t="s">
        <v>162</v>
      </c>
      <c r="B103" s="424" t="s">
        <v>199</v>
      </c>
      <c r="C103" s="425"/>
      <c r="D103" s="426"/>
    </row>
    <row r="104" spans="1:4">
      <c r="A104" s="161"/>
      <c r="B104" s="427"/>
      <c r="C104" s="428"/>
      <c r="D104" s="429"/>
    </row>
    <row r="105" spans="1:4">
      <c r="A105" s="161"/>
      <c r="B105" s="427"/>
      <c r="C105" s="428"/>
      <c r="D105" s="429"/>
    </row>
    <row r="106" spans="1:4">
      <c r="A106" s="161"/>
      <c r="B106" s="427"/>
      <c r="C106" s="428"/>
      <c r="D106" s="429"/>
    </row>
    <row r="107" spans="1:4">
      <c r="A107" s="161"/>
      <c r="B107" s="427"/>
      <c r="C107" s="428"/>
      <c r="D107" s="429"/>
    </row>
    <row r="108" spans="1:4">
      <c r="A108" s="161"/>
      <c r="B108" s="427"/>
      <c r="C108" s="428"/>
      <c r="D108" s="429"/>
    </row>
    <row r="109" spans="1:4">
      <c r="A109" s="74" t="s">
        <v>163</v>
      </c>
      <c r="B109" s="436" t="s">
        <v>164</v>
      </c>
      <c r="C109" s="437"/>
      <c r="D109" s="438"/>
    </row>
    <row r="110" spans="1:4">
      <c r="A110" s="74" t="s">
        <v>165</v>
      </c>
      <c r="B110" s="424" t="s">
        <v>201</v>
      </c>
      <c r="C110" s="425"/>
      <c r="D110" s="426"/>
    </row>
    <row r="111" spans="1:4">
      <c r="A111" s="161"/>
      <c r="B111" s="427"/>
      <c r="C111" s="428"/>
      <c r="D111" s="429"/>
    </row>
    <row r="112" spans="1:4">
      <c r="A112" s="161"/>
      <c r="B112" s="427"/>
      <c r="C112" s="428"/>
      <c r="D112" s="429"/>
    </row>
    <row r="113" spans="1:4">
      <c r="A113" s="162"/>
      <c r="B113" s="430"/>
      <c r="C113" s="431"/>
      <c r="D113" s="432"/>
    </row>
    <row r="114" spans="1:4">
      <c r="A114" s="77" t="s">
        <v>166</v>
      </c>
      <c r="B114" s="496" t="s">
        <v>193</v>
      </c>
      <c r="C114" s="497"/>
      <c r="D114" s="498"/>
    </row>
    <row r="115" spans="1:4">
      <c r="A115" s="75"/>
      <c r="B115" s="499"/>
      <c r="C115" s="500"/>
      <c r="D115" s="501"/>
    </row>
    <row r="116" spans="1:4" ht="29.25" customHeight="1">
      <c r="A116" s="164" t="s">
        <v>168</v>
      </c>
      <c r="B116" s="500" t="s">
        <v>194</v>
      </c>
      <c r="C116" s="500"/>
      <c r="D116" s="501"/>
    </row>
    <row r="117" spans="1:4">
      <c r="A117" s="74" t="s">
        <v>170</v>
      </c>
      <c r="B117" s="424" t="s">
        <v>173</v>
      </c>
      <c r="C117" s="425"/>
      <c r="D117" s="426"/>
    </row>
    <row r="118" spans="1:4">
      <c r="A118" s="162"/>
      <c r="B118" s="430"/>
      <c r="C118" s="431"/>
      <c r="D118" s="432"/>
    </row>
    <row r="119" spans="1:4">
      <c r="A119" s="74" t="s">
        <v>172</v>
      </c>
      <c r="B119" s="436" t="s">
        <v>175</v>
      </c>
      <c r="C119" s="437"/>
      <c r="D119" s="438"/>
    </row>
    <row r="120" spans="1:4">
      <c r="A120" s="79" t="s">
        <v>174</v>
      </c>
      <c r="B120" s="424" t="s">
        <v>167</v>
      </c>
      <c r="C120" s="425"/>
      <c r="D120" s="426"/>
    </row>
    <row r="121" spans="1:4">
      <c r="A121" s="77"/>
      <c r="B121" s="427"/>
      <c r="C121" s="428"/>
      <c r="D121" s="429"/>
    </row>
    <row r="122" spans="1:4" s="5" customFormat="1" ht="15" customHeight="1">
      <c r="A122" s="75"/>
      <c r="B122" s="430"/>
      <c r="C122" s="431"/>
      <c r="D122" s="432"/>
    </row>
    <row r="123" spans="1:4" ht="15" customHeight="1">
      <c r="A123" s="74" t="s">
        <v>176</v>
      </c>
      <c r="B123" s="424" t="s">
        <v>169</v>
      </c>
      <c r="C123" s="425"/>
      <c r="D123" s="426"/>
    </row>
    <row r="124" spans="1:4" ht="15" customHeight="1">
      <c r="A124" s="162"/>
      <c r="B124" s="430"/>
      <c r="C124" s="431"/>
      <c r="D124" s="432"/>
    </row>
    <row r="125" spans="1:4" ht="15" customHeight="1">
      <c r="A125" s="74" t="s">
        <v>178</v>
      </c>
      <c r="B125" s="424" t="s">
        <v>171</v>
      </c>
      <c r="C125" s="425"/>
      <c r="D125" s="426"/>
    </row>
    <row r="126" spans="1:4" ht="15" customHeight="1">
      <c r="A126" s="162"/>
      <c r="B126" s="430"/>
      <c r="C126" s="431"/>
      <c r="D126" s="432"/>
    </row>
    <row r="127" spans="1:4">
      <c r="A127" s="74" t="s">
        <v>195</v>
      </c>
      <c r="B127" s="424" t="s">
        <v>177</v>
      </c>
      <c r="C127" s="425"/>
      <c r="D127" s="426"/>
    </row>
    <row r="128" spans="1:4">
      <c r="A128" s="162"/>
      <c r="B128" s="430"/>
      <c r="C128" s="431"/>
      <c r="D128" s="432"/>
    </row>
    <row r="129" spans="1:4" ht="28.5" customHeight="1" thickBot="1">
      <c r="A129" s="423" t="s">
        <v>182</v>
      </c>
      <c r="B129" s="615" t="s">
        <v>200</v>
      </c>
      <c r="C129" s="616"/>
      <c r="D129" s="617"/>
    </row>
    <row r="130" spans="1:4" ht="15.75" thickBot="1">
      <c r="A130" s="114" t="s">
        <v>48</v>
      </c>
      <c r="B130" s="108"/>
      <c r="C130" s="108"/>
      <c r="D130" s="115">
        <v>69614.09</v>
      </c>
    </row>
    <row r="131" spans="1:4" ht="15.75" thickBot="1">
      <c r="A131" s="530" t="s">
        <v>181</v>
      </c>
      <c r="B131" s="531"/>
      <c r="C131" s="531"/>
      <c r="D131" s="165"/>
    </row>
    <row r="132" spans="1:4" ht="15" customHeight="1">
      <c r="A132" s="219" t="s">
        <v>183</v>
      </c>
      <c r="B132" s="494" t="s">
        <v>1653</v>
      </c>
      <c r="C132" s="495"/>
      <c r="D132" s="165"/>
    </row>
    <row r="133" spans="1:4">
      <c r="A133" s="161"/>
      <c r="B133" s="427"/>
      <c r="C133" s="476"/>
      <c r="D133" s="116"/>
    </row>
    <row r="134" spans="1:4">
      <c r="A134" s="161"/>
      <c r="B134" s="427"/>
      <c r="C134" s="476"/>
      <c r="D134" s="116"/>
    </row>
    <row r="135" spans="1:4">
      <c r="A135" s="161"/>
      <c r="B135" s="427"/>
      <c r="C135" s="476"/>
      <c r="D135" s="116"/>
    </row>
    <row r="136" spans="1:4">
      <c r="A136" s="162"/>
      <c r="B136" s="430"/>
      <c r="C136" s="496"/>
      <c r="D136" s="154">
        <v>19822.2</v>
      </c>
    </row>
    <row r="137" spans="1:4">
      <c r="A137" s="74" t="s">
        <v>196</v>
      </c>
      <c r="B137" s="424" t="s">
        <v>311</v>
      </c>
      <c r="C137" s="493"/>
      <c r="D137" s="141"/>
    </row>
    <row r="138" spans="1:4">
      <c r="A138" s="162"/>
      <c r="B138" s="430"/>
      <c r="C138" s="496"/>
      <c r="D138" s="154">
        <v>545.57000000000005</v>
      </c>
    </row>
    <row r="139" spans="1:4" ht="15.75" thickBot="1">
      <c r="A139" s="74" t="s">
        <v>197</v>
      </c>
      <c r="B139" s="424" t="s">
        <v>1651</v>
      </c>
      <c r="C139" s="493"/>
      <c r="D139" s="141">
        <v>11165.9</v>
      </c>
    </row>
    <row r="140" spans="1:4" ht="15.75" thickBot="1">
      <c r="A140" s="215" t="s">
        <v>48</v>
      </c>
      <c r="B140" s="108"/>
      <c r="C140" s="108"/>
      <c r="D140" s="115">
        <f>SUM(D132:D139)</f>
        <v>31533.67</v>
      </c>
    </row>
    <row r="141" spans="1:4" ht="15" customHeight="1">
      <c r="A141" s="522" t="s">
        <v>53</v>
      </c>
      <c r="B141" s="523"/>
      <c r="C141" s="46"/>
      <c r="D141" s="33">
        <f>SUM(D47,D84,D130,D140)</f>
        <v>562942.54</v>
      </c>
    </row>
    <row r="142" spans="1:4" ht="15" customHeight="1">
      <c r="A142" s="687" t="s">
        <v>1686</v>
      </c>
      <c r="B142" s="687"/>
      <c r="C142" s="687"/>
      <c r="D142" s="688">
        <v>1386695.4899999998</v>
      </c>
    </row>
    <row r="143" spans="1:4" ht="15" customHeight="1">
      <c r="A143" s="687"/>
      <c r="B143" s="687"/>
      <c r="C143" s="687"/>
      <c r="D143" s="688"/>
    </row>
    <row r="144" spans="1:4" ht="15" customHeight="1">
      <c r="A144" s="562" t="s">
        <v>1687</v>
      </c>
      <c r="B144" s="562"/>
      <c r="C144" s="562"/>
      <c r="D144" s="683">
        <v>322066.36</v>
      </c>
    </row>
    <row r="145" spans="1:4" ht="15" customHeight="1">
      <c r="A145" s="577"/>
      <c r="B145" s="577"/>
      <c r="C145" s="577"/>
      <c r="D145" s="471"/>
    </row>
    <row r="146" spans="1:4">
      <c r="A146" s="486" t="s">
        <v>1665</v>
      </c>
      <c r="B146" s="487"/>
      <c r="C146" s="488"/>
      <c r="D146" s="470">
        <v>126001.42</v>
      </c>
    </row>
    <row r="147" spans="1:4">
      <c r="A147" s="489"/>
      <c r="B147" s="490"/>
      <c r="C147" s="491"/>
      <c r="D147" s="492"/>
    </row>
    <row r="148" spans="1:4">
      <c r="A148" s="29"/>
      <c r="B148" s="29"/>
      <c r="C148" s="29"/>
      <c r="D148" s="29"/>
    </row>
    <row r="149" spans="1:4">
      <c r="A149" s="29"/>
      <c r="B149" s="29"/>
      <c r="C149" s="29"/>
      <c r="D149" s="29"/>
    </row>
    <row r="151" spans="1:4">
      <c r="A151" s="29"/>
      <c r="B151" s="29"/>
      <c r="C151" s="29"/>
      <c r="D151" s="29"/>
    </row>
    <row r="152" spans="1:4">
      <c r="A152" s="29"/>
      <c r="B152" s="29"/>
      <c r="C152" s="29"/>
      <c r="D152" s="29"/>
    </row>
    <row r="153" spans="1:4">
      <c r="A153" s="29"/>
      <c r="B153" s="29"/>
      <c r="C153" s="29"/>
      <c r="D153" s="29"/>
    </row>
  </sheetData>
  <mergeCells count="55">
    <mergeCell ref="D142:D143"/>
    <mergeCell ref="A144:C145"/>
    <mergeCell ref="D144:D145"/>
    <mergeCell ref="B117:D118"/>
    <mergeCell ref="B119:D119"/>
    <mergeCell ref="B120:D122"/>
    <mergeCell ref="A131:C131"/>
    <mergeCell ref="B123:D124"/>
    <mergeCell ref="B125:D126"/>
    <mergeCell ref="B127:D128"/>
    <mergeCell ref="B129:D129"/>
    <mergeCell ref="B132:C136"/>
    <mergeCell ref="A141:B141"/>
    <mergeCell ref="A146:C147"/>
    <mergeCell ref="B137:C138"/>
    <mergeCell ref="B139:C139"/>
    <mergeCell ref="A142:C143"/>
    <mergeCell ref="D146:D147"/>
    <mergeCell ref="A7:B7"/>
    <mergeCell ref="A8:B8"/>
    <mergeCell ref="A9:B9"/>
    <mergeCell ref="A10:B10"/>
    <mergeCell ref="A11:D13"/>
    <mergeCell ref="A74:B74"/>
    <mergeCell ref="A65:B68"/>
    <mergeCell ref="A62:B62"/>
    <mergeCell ref="C63:C64"/>
    <mergeCell ref="D63:D64"/>
    <mergeCell ref="C65:C68"/>
    <mergeCell ref="A69:B72"/>
    <mergeCell ref="B116:D116"/>
    <mergeCell ref="B95:D101"/>
    <mergeCell ref="B114:D115"/>
    <mergeCell ref="A1:D1"/>
    <mergeCell ref="A3:B3"/>
    <mergeCell ref="A4:B4"/>
    <mergeCell ref="A5:B5"/>
    <mergeCell ref="A6:B6"/>
    <mergeCell ref="C69:C72"/>
    <mergeCell ref="D69:D72"/>
    <mergeCell ref="A59:B59"/>
    <mergeCell ref="A60:B61"/>
    <mergeCell ref="C60:C61"/>
    <mergeCell ref="D60:D61"/>
    <mergeCell ref="D65:D68"/>
    <mergeCell ref="B110:D113"/>
    <mergeCell ref="A76:B76"/>
    <mergeCell ref="A80:B80"/>
    <mergeCell ref="A82:B83"/>
    <mergeCell ref="B103:D108"/>
    <mergeCell ref="B109:D109"/>
    <mergeCell ref="A86:D86"/>
    <mergeCell ref="B89:D91"/>
    <mergeCell ref="A92:A94"/>
    <mergeCell ref="B92:D94"/>
  </mergeCells>
  <pageMargins left="0.45" right="0.16"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D138"/>
  <sheetViews>
    <sheetView topLeftCell="A118" zoomScaleNormal="100" workbookViewId="0">
      <selection activeCell="A127" sqref="A127:D130"/>
    </sheetView>
  </sheetViews>
  <sheetFormatPr defaultRowHeight="15"/>
  <cols>
    <col min="1" max="1" width="12.140625" customWidth="1"/>
    <col min="2" max="2" width="36.5703125" customWidth="1"/>
    <col min="3" max="3" width="21.85546875" customWidth="1"/>
    <col min="4" max="4" width="22.5703125" customWidth="1"/>
    <col min="5" max="9" width="9.5703125" bestFit="1" customWidth="1"/>
  </cols>
  <sheetData>
    <row r="1" spans="1:4" ht="15" customHeight="1">
      <c r="A1" s="473" t="s">
        <v>514</v>
      </c>
      <c r="B1" s="473"/>
      <c r="C1" s="473"/>
      <c r="D1" s="473"/>
    </row>
    <row r="2" spans="1:4">
      <c r="A2" s="30"/>
      <c r="B2" s="30"/>
      <c r="C2" s="30"/>
      <c r="D2" s="30"/>
    </row>
    <row r="3" spans="1:4">
      <c r="A3" s="474" t="s">
        <v>129</v>
      </c>
      <c r="B3" s="474"/>
      <c r="C3" s="30"/>
      <c r="D3" s="30"/>
    </row>
    <row r="4" spans="1:4" ht="15" customHeight="1">
      <c r="A4" s="481" t="s">
        <v>47</v>
      </c>
      <c r="B4" s="481"/>
      <c r="C4" s="30">
        <v>1960</v>
      </c>
      <c r="D4" s="30"/>
    </row>
    <row r="5" spans="1:4" ht="15" customHeight="1">
      <c r="A5" s="481" t="s">
        <v>44</v>
      </c>
      <c r="B5" s="481"/>
      <c r="C5" s="30">
        <v>64</v>
      </c>
      <c r="D5" s="30"/>
    </row>
    <row r="6" spans="1:4">
      <c r="A6" s="481" t="s">
        <v>45</v>
      </c>
      <c r="B6" s="481"/>
      <c r="C6" s="30">
        <v>4</v>
      </c>
      <c r="D6" s="30"/>
    </row>
    <row r="7" spans="1:4" ht="15" customHeight="1">
      <c r="A7" s="481" t="s">
        <v>46</v>
      </c>
      <c r="B7" s="481"/>
      <c r="C7" s="30">
        <v>4</v>
      </c>
      <c r="D7" s="30"/>
    </row>
    <row r="8" spans="1:4" ht="15" customHeight="1">
      <c r="A8" s="481" t="s">
        <v>51</v>
      </c>
      <c r="B8" s="481"/>
      <c r="C8" s="30">
        <v>2002.9</v>
      </c>
      <c r="D8" s="30"/>
    </row>
    <row r="9" spans="1:4" ht="15" customHeight="1">
      <c r="A9" s="481" t="s">
        <v>56</v>
      </c>
      <c r="B9" s="481"/>
      <c r="C9" s="30">
        <v>243.8</v>
      </c>
      <c r="D9" s="30"/>
    </row>
    <row r="10" spans="1:4" ht="15" customHeight="1">
      <c r="A10" s="481" t="s">
        <v>52</v>
      </c>
      <c r="B10" s="481"/>
      <c r="C10" s="30">
        <v>71</v>
      </c>
      <c r="D10" s="30"/>
    </row>
    <row r="11" spans="1:4" ht="15" customHeight="1">
      <c r="A11" s="479" t="s">
        <v>179</v>
      </c>
      <c r="B11" s="479"/>
      <c r="C11" s="479"/>
      <c r="D11" s="479"/>
    </row>
    <row r="12" spans="1:4" ht="15.75" thickBot="1">
      <c r="A12" s="479"/>
      <c r="B12" s="479"/>
      <c r="C12" s="479"/>
      <c r="D12" s="479"/>
    </row>
    <row r="13" spans="1:4">
      <c r="A13" s="81" t="s">
        <v>142</v>
      </c>
      <c r="B13" s="82"/>
      <c r="C13" s="82"/>
      <c r="D13" s="83"/>
    </row>
    <row r="14" spans="1:4">
      <c r="A14" s="86" t="s">
        <v>361</v>
      </c>
      <c r="B14" s="41"/>
      <c r="C14" s="41"/>
      <c r="D14" s="152"/>
    </row>
    <row r="15" spans="1:4">
      <c r="A15" s="86" t="s">
        <v>251</v>
      </c>
      <c r="B15" s="41"/>
      <c r="C15" s="41"/>
      <c r="D15" s="152"/>
    </row>
    <row r="16" spans="1:4" s="4" customFormat="1">
      <c r="A16" s="87" t="s">
        <v>674</v>
      </c>
      <c r="B16" s="39"/>
      <c r="C16" s="39"/>
      <c r="D16" s="85"/>
    </row>
    <row r="17" spans="1:4" s="4" customFormat="1">
      <c r="A17" s="87" t="s">
        <v>559</v>
      </c>
      <c r="B17" s="39"/>
      <c r="C17" s="39"/>
      <c r="D17" s="85"/>
    </row>
    <row r="18" spans="1:4" s="4" customFormat="1">
      <c r="A18" s="172" t="s">
        <v>560</v>
      </c>
      <c r="B18" s="48"/>
      <c r="C18" s="48"/>
      <c r="D18" s="105">
        <v>12526.52</v>
      </c>
    </row>
    <row r="19" spans="1:4" s="4" customFormat="1">
      <c r="A19" s="87" t="s">
        <v>675</v>
      </c>
      <c r="B19" s="39"/>
      <c r="C19" s="39"/>
      <c r="D19" s="85"/>
    </row>
    <row r="20" spans="1:4" s="4" customFormat="1">
      <c r="A20" s="87" t="s">
        <v>676</v>
      </c>
      <c r="B20" s="39"/>
      <c r="C20" s="39"/>
      <c r="D20" s="85"/>
    </row>
    <row r="21" spans="1:4" s="4" customFormat="1">
      <c r="A21" s="172" t="s">
        <v>677</v>
      </c>
      <c r="B21" s="48"/>
      <c r="C21" s="48"/>
      <c r="D21" s="105">
        <v>21159.37</v>
      </c>
    </row>
    <row r="22" spans="1:4" s="4" customFormat="1">
      <c r="A22" s="87" t="s">
        <v>828</v>
      </c>
      <c r="B22" s="39"/>
      <c r="C22" s="39"/>
      <c r="D22" s="85"/>
    </row>
    <row r="23" spans="1:4" s="4" customFormat="1">
      <c r="A23" s="172" t="s">
        <v>829</v>
      </c>
      <c r="B23" s="48"/>
      <c r="C23" s="48"/>
      <c r="D23" s="105">
        <v>10065.19</v>
      </c>
    </row>
    <row r="24" spans="1:4">
      <c r="A24" s="84" t="s">
        <v>362</v>
      </c>
      <c r="B24" s="39"/>
      <c r="C24" s="39"/>
      <c r="D24" s="85"/>
    </row>
    <row r="25" spans="1:4">
      <c r="A25" s="86" t="s">
        <v>1526</v>
      </c>
      <c r="B25" s="39"/>
      <c r="C25" s="39"/>
      <c r="D25" s="85"/>
    </row>
    <row r="26" spans="1:4">
      <c r="A26" s="87" t="s">
        <v>1098</v>
      </c>
      <c r="B26" s="39" t="s">
        <v>887</v>
      </c>
      <c r="C26" s="39"/>
      <c r="D26" s="85"/>
    </row>
    <row r="27" spans="1:4">
      <c r="A27" s="87"/>
      <c r="B27" s="39" t="s">
        <v>1099</v>
      </c>
      <c r="C27" s="39"/>
      <c r="D27" s="85"/>
    </row>
    <row r="28" spans="1:4">
      <c r="A28" s="87"/>
      <c r="B28" s="39" t="s">
        <v>1100</v>
      </c>
      <c r="C28" s="39"/>
      <c r="D28" s="85"/>
    </row>
    <row r="29" spans="1:4">
      <c r="A29" s="172"/>
      <c r="B29" s="48" t="s">
        <v>1101</v>
      </c>
      <c r="C29" s="48"/>
      <c r="D29" s="105">
        <v>6306.67</v>
      </c>
    </row>
    <row r="30" spans="1:4">
      <c r="A30" s="86" t="s">
        <v>458</v>
      </c>
      <c r="B30" s="39"/>
      <c r="C30" s="39"/>
      <c r="D30" s="85"/>
    </row>
    <row r="31" spans="1:4">
      <c r="A31" s="84" t="s">
        <v>459</v>
      </c>
      <c r="B31" s="39"/>
      <c r="C31" s="39"/>
      <c r="D31" s="85"/>
    </row>
    <row r="32" spans="1:4">
      <c r="A32" s="87" t="s">
        <v>415</v>
      </c>
      <c r="B32" s="39"/>
      <c r="C32" s="39"/>
      <c r="D32" s="85"/>
    </row>
    <row r="33" spans="1:4">
      <c r="A33" s="87" t="s">
        <v>408</v>
      </c>
      <c r="B33" s="39"/>
      <c r="C33" s="39"/>
      <c r="D33" s="85"/>
    </row>
    <row r="34" spans="1:4">
      <c r="A34" s="87" t="s">
        <v>460</v>
      </c>
      <c r="B34" s="39"/>
      <c r="C34" s="39"/>
      <c r="D34" s="85"/>
    </row>
    <row r="35" spans="1:4">
      <c r="A35" s="87" t="s">
        <v>454</v>
      </c>
      <c r="B35" s="39"/>
      <c r="C35" s="39"/>
      <c r="D35" s="85"/>
    </row>
    <row r="36" spans="1:4">
      <c r="A36" s="87" t="s">
        <v>558</v>
      </c>
      <c r="B36" s="39"/>
      <c r="C36" s="39"/>
      <c r="D36" s="85"/>
    </row>
    <row r="37" spans="1:4">
      <c r="A37" s="87" t="s">
        <v>461</v>
      </c>
      <c r="B37" s="39"/>
      <c r="C37" s="39"/>
      <c r="D37" s="85"/>
    </row>
    <row r="38" spans="1:4">
      <c r="A38" s="87" t="s">
        <v>462</v>
      </c>
      <c r="B38" s="39"/>
      <c r="C38" s="39"/>
      <c r="D38" s="85"/>
    </row>
    <row r="39" spans="1:4">
      <c r="A39" s="172" t="s">
        <v>428</v>
      </c>
      <c r="B39" s="48"/>
      <c r="C39" s="48"/>
      <c r="D39" s="105">
        <v>51977.23</v>
      </c>
    </row>
    <row r="40" spans="1:4">
      <c r="A40" s="103" t="s">
        <v>678</v>
      </c>
      <c r="B40" s="47"/>
      <c r="C40" s="47"/>
      <c r="D40" s="155"/>
    </row>
    <row r="41" spans="1:4">
      <c r="A41" s="87" t="s">
        <v>679</v>
      </c>
      <c r="B41" s="39"/>
      <c r="C41" s="39"/>
      <c r="D41" s="85"/>
    </row>
    <row r="42" spans="1:4" ht="15.75" thickBot="1">
      <c r="A42" s="273" t="s">
        <v>680</v>
      </c>
      <c r="B42" s="220"/>
      <c r="C42" s="220"/>
      <c r="D42" s="169">
        <v>5992.11</v>
      </c>
    </row>
    <row r="43" spans="1:4" ht="15.75" thickBot="1">
      <c r="A43" s="88" t="s">
        <v>48</v>
      </c>
      <c r="B43" s="89"/>
      <c r="C43" s="89"/>
      <c r="D43" s="72">
        <f>SUM(D13:D42)</f>
        <v>108027.09000000001</v>
      </c>
    </row>
    <row r="44" spans="1:4" ht="15.75" thickBot="1">
      <c r="A44" s="34"/>
      <c r="B44" s="34"/>
      <c r="C44" s="34"/>
      <c r="D44" s="34"/>
    </row>
    <row r="45" spans="1:4">
      <c r="A45" s="81" t="s">
        <v>152</v>
      </c>
      <c r="B45" s="82"/>
      <c r="C45" s="91"/>
      <c r="D45" s="92"/>
    </row>
    <row r="46" spans="1:4">
      <c r="A46" s="86" t="s">
        <v>204</v>
      </c>
      <c r="B46" s="41"/>
      <c r="C46" s="64"/>
      <c r="D46" s="116">
        <v>40390.67</v>
      </c>
    </row>
    <row r="47" spans="1:4">
      <c r="A47" s="86" t="s">
        <v>50</v>
      </c>
      <c r="B47" s="39"/>
      <c r="C47" s="52"/>
      <c r="D47" s="93"/>
    </row>
    <row r="48" spans="1:4">
      <c r="A48" s="87" t="s">
        <v>322</v>
      </c>
      <c r="B48" s="39"/>
      <c r="C48" s="25" t="s">
        <v>1059</v>
      </c>
      <c r="D48" s="93"/>
    </row>
    <row r="49" spans="1:4">
      <c r="A49" s="87" t="s">
        <v>335</v>
      </c>
      <c r="B49" s="39"/>
      <c r="C49" s="25" t="s">
        <v>1550</v>
      </c>
      <c r="D49" s="93"/>
    </row>
    <row r="50" spans="1:4" s="4" customFormat="1">
      <c r="A50" s="257" t="s">
        <v>326</v>
      </c>
      <c r="B50" s="275"/>
      <c r="C50" s="259" t="s">
        <v>41</v>
      </c>
      <c r="D50" s="276"/>
    </row>
    <row r="51" spans="1:4" s="4" customFormat="1">
      <c r="A51" s="506" t="s">
        <v>334</v>
      </c>
      <c r="B51" s="589"/>
      <c r="C51" s="455" t="s">
        <v>40</v>
      </c>
      <c r="D51" s="586"/>
    </row>
    <row r="52" spans="1:4" s="4" customFormat="1">
      <c r="A52" s="508"/>
      <c r="B52" s="548"/>
      <c r="C52" s="456"/>
      <c r="D52" s="587"/>
    </row>
    <row r="53" spans="1:4" s="4" customFormat="1">
      <c r="A53" s="502" t="s">
        <v>329</v>
      </c>
      <c r="B53" s="588"/>
      <c r="C53" s="149" t="s">
        <v>40</v>
      </c>
      <c r="D53" s="150"/>
    </row>
    <row r="54" spans="1:4" s="4" customFormat="1">
      <c r="A54" s="97" t="s">
        <v>330</v>
      </c>
      <c r="B54" s="54"/>
      <c r="C54" s="465" t="s">
        <v>41</v>
      </c>
      <c r="D54" s="586"/>
    </row>
    <row r="55" spans="1:4" s="4" customFormat="1">
      <c r="A55" s="98" t="s">
        <v>331</v>
      </c>
      <c r="B55" s="55"/>
      <c r="C55" s="466"/>
      <c r="D55" s="587"/>
    </row>
    <row r="56" spans="1:4">
      <c r="A56" s="95" t="s">
        <v>186</v>
      </c>
      <c r="B56" s="51"/>
      <c r="C56" s="218" t="s">
        <v>315</v>
      </c>
      <c r="D56" s="135">
        <v>12057.44</v>
      </c>
    </row>
    <row r="57" spans="1:4" ht="15" customHeight="1">
      <c r="A57" s="461" t="s">
        <v>155</v>
      </c>
      <c r="B57" s="555"/>
      <c r="C57" s="60" t="s">
        <v>315</v>
      </c>
      <c r="D57" s="133">
        <v>12077.47</v>
      </c>
    </row>
    <row r="58" spans="1:4" ht="15" customHeight="1">
      <c r="A58" s="590" t="s">
        <v>299</v>
      </c>
      <c r="B58" s="591"/>
      <c r="C58" s="60" t="s">
        <v>300</v>
      </c>
      <c r="D58" s="133">
        <f>851.01</f>
        <v>851.01</v>
      </c>
    </row>
    <row r="59" spans="1:4">
      <c r="A59" s="101" t="s">
        <v>189</v>
      </c>
      <c r="B59" s="32"/>
      <c r="C59" s="60" t="s">
        <v>1576</v>
      </c>
      <c r="D59" s="132">
        <v>7550.6</v>
      </c>
    </row>
    <row r="60" spans="1:4">
      <c r="A60" s="100" t="s">
        <v>190</v>
      </c>
      <c r="B60" s="58"/>
      <c r="C60" s="60" t="s">
        <v>772</v>
      </c>
      <c r="D60" s="132">
        <f>478.58</f>
        <v>478.58</v>
      </c>
    </row>
    <row r="61" spans="1:4">
      <c r="A61" s="549" t="s">
        <v>1325</v>
      </c>
      <c r="B61" s="550"/>
      <c r="C61" s="539" t="s">
        <v>1324</v>
      </c>
      <c r="D61" s="579">
        <v>2176.5300000000002</v>
      </c>
    </row>
    <row r="62" spans="1:4" ht="15" customHeight="1">
      <c r="A62" s="551"/>
      <c r="B62" s="552"/>
      <c r="C62" s="541"/>
      <c r="D62" s="581"/>
    </row>
    <row r="63" spans="1:4" ht="15" customHeight="1">
      <c r="A63" s="549" t="s">
        <v>1384</v>
      </c>
      <c r="B63" s="550"/>
      <c r="C63" s="539" t="s">
        <v>1385</v>
      </c>
      <c r="D63" s="579">
        <v>3699.92</v>
      </c>
    </row>
    <row r="64" spans="1:4" ht="15" customHeight="1">
      <c r="A64" s="551"/>
      <c r="B64" s="552"/>
      <c r="C64" s="541"/>
      <c r="D64" s="581"/>
    </row>
    <row r="65" spans="1:4">
      <c r="A65" s="100" t="s">
        <v>191</v>
      </c>
      <c r="B65" s="58"/>
      <c r="C65" s="60" t="s">
        <v>39</v>
      </c>
      <c r="D65" s="131">
        <v>1522.21</v>
      </c>
    </row>
    <row r="66" spans="1:4">
      <c r="A66" s="461" t="s">
        <v>240</v>
      </c>
      <c r="B66" s="555"/>
      <c r="C66" s="60" t="s">
        <v>42</v>
      </c>
      <c r="D66" s="133">
        <v>12998.8</v>
      </c>
    </row>
    <row r="67" spans="1:4" ht="15" customHeight="1">
      <c r="A67" s="439" t="s">
        <v>1527</v>
      </c>
      <c r="B67" s="440"/>
      <c r="C67" s="443" t="s">
        <v>298</v>
      </c>
      <c r="D67" s="445">
        <v>3200</v>
      </c>
    </row>
    <row r="68" spans="1:4">
      <c r="A68" s="504"/>
      <c r="B68" s="449"/>
      <c r="C68" s="469"/>
      <c r="D68" s="505"/>
    </row>
    <row r="69" spans="1:4">
      <c r="A69" s="103" t="s">
        <v>50</v>
      </c>
      <c r="B69" s="47"/>
      <c r="C69" s="26"/>
      <c r="D69" s="155"/>
    </row>
    <row r="70" spans="1:4">
      <c r="A70" s="475" t="s">
        <v>347</v>
      </c>
      <c r="B70" s="476"/>
      <c r="C70" s="52"/>
      <c r="D70" s="80">
        <v>18931.53</v>
      </c>
    </row>
    <row r="71" spans="1:4" ht="15.75" thickBot="1">
      <c r="A71" s="475"/>
      <c r="B71" s="476"/>
      <c r="C71" s="107"/>
      <c r="D71" s="85"/>
    </row>
    <row r="72" spans="1:4" ht="15.75" thickBot="1">
      <c r="A72" s="114" t="s">
        <v>48</v>
      </c>
      <c r="B72" s="108"/>
      <c r="C72" s="108"/>
      <c r="D72" s="72">
        <f>SUM(D46,D56:D68)</f>
        <v>97003.23000000001</v>
      </c>
    </row>
    <row r="73" spans="1:4">
      <c r="A73" s="65"/>
      <c r="B73" s="39"/>
      <c r="C73" s="39"/>
      <c r="D73" s="37"/>
    </row>
    <row r="74" spans="1:4">
      <c r="A74" s="65"/>
      <c r="B74" s="39"/>
      <c r="C74" s="39"/>
      <c r="D74" s="37"/>
    </row>
    <row r="75" spans="1:4" ht="15" customHeight="1">
      <c r="A75" s="433" t="s">
        <v>180</v>
      </c>
      <c r="B75" s="433"/>
      <c r="C75" s="433"/>
      <c r="D75" s="433"/>
    </row>
    <row r="76" spans="1:4" ht="15.75" thickBot="1">
      <c r="A76" s="148"/>
      <c r="B76" s="148"/>
      <c r="C76" s="148"/>
      <c r="D76" s="148"/>
    </row>
    <row r="77" spans="1:4">
      <c r="A77" s="156" t="s">
        <v>130</v>
      </c>
      <c r="B77" s="122" t="s">
        <v>156</v>
      </c>
      <c r="C77" s="123"/>
      <c r="D77" s="124"/>
    </row>
    <row r="78" spans="1:4">
      <c r="A78" s="157" t="s">
        <v>131</v>
      </c>
      <c r="B78" s="424" t="s">
        <v>198</v>
      </c>
      <c r="C78" s="425"/>
      <c r="D78" s="426"/>
    </row>
    <row r="79" spans="1:4" ht="15" customHeight="1">
      <c r="A79" s="158"/>
      <c r="B79" s="427"/>
      <c r="C79" s="428"/>
      <c r="D79" s="429"/>
    </row>
    <row r="80" spans="1:4" ht="15" customHeight="1">
      <c r="A80" s="483" t="s">
        <v>132</v>
      </c>
      <c r="B80" s="424" t="s">
        <v>157</v>
      </c>
      <c r="C80" s="425"/>
      <c r="D80" s="426"/>
    </row>
    <row r="81" spans="1:4">
      <c r="A81" s="483"/>
      <c r="B81" s="427"/>
      <c r="C81" s="428"/>
      <c r="D81" s="429"/>
    </row>
    <row r="82" spans="1:4">
      <c r="A82" s="484"/>
      <c r="B82" s="430"/>
      <c r="C82" s="431"/>
      <c r="D82" s="432"/>
    </row>
    <row r="83" spans="1:4">
      <c r="A83" s="159" t="s">
        <v>159</v>
      </c>
      <c r="B83" s="424" t="s">
        <v>158</v>
      </c>
      <c r="C83" s="425"/>
      <c r="D83" s="426"/>
    </row>
    <row r="84" spans="1:4">
      <c r="A84" s="160"/>
      <c r="B84" s="427"/>
      <c r="C84" s="428"/>
      <c r="D84" s="429"/>
    </row>
    <row r="85" spans="1:4">
      <c r="A85" s="161"/>
      <c r="B85" s="427"/>
      <c r="C85" s="428"/>
      <c r="D85" s="429"/>
    </row>
    <row r="86" spans="1:4">
      <c r="A86" s="161"/>
      <c r="B86" s="427"/>
      <c r="C86" s="428"/>
      <c r="D86" s="429"/>
    </row>
    <row r="87" spans="1:4" ht="18" customHeight="1">
      <c r="A87" s="161"/>
      <c r="B87" s="427"/>
      <c r="C87" s="428"/>
      <c r="D87" s="429"/>
    </row>
    <row r="88" spans="1:4">
      <c r="A88" s="163" t="s">
        <v>160</v>
      </c>
      <c r="B88" s="45" t="s">
        <v>161</v>
      </c>
      <c r="C88" s="46"/>
      <c r="D88" s="126"/>
    </row>
    <row r="89" spans="1:4">
      <c r="A89" s="74" t="s">
        <v>162</v>
      </c>
      <c r="B89" s="424" t="s">
        <v>199</v>
      </c>
      <c r="C89" s="425"/>
      <c r="D89" s="426"/>
    </row>
    <row r="90" spans="1:4">
      <c r="A90" s="161"/>
      <c r="B90" s="427"/>
      <c r="C90" s="428"/>
      <c r="D90" s="429"/>
    </row>
    <row r="91" spans="1:4">
      <c r="A91" s="161"/>
      <c r="B91" s="427"/>
      <c r="C91" s="428"/>
      <c r="D91" s="429"/>
    </row>
    <row r="92" spans="1:4">
      <c r="A92" s="161"/>
      <c r="B92" s="427"/>
      <c r="C92" s="428"/>
      <c r="D92" s="429"/>
    </row>
    <row r="93" spans="1:4" ht="18" customHeight="1">
      <c r="A93" s="162"/>
      <c r="B93" s="430"/>
      <c r="C93" s="431"/>
      <c r="D93" s="432"/>
    </row>
    <row r="94" spans="1:4">
      <c r="A94" s="163" t="s">
        <v>163</v>
      </c>
      <c r="B94" s="436" t="s">
        <v>164</v>
      </c>
      <c r="C94" s="437"/>
      <c r="D94" s="438"/>
    </row>
    <row r="95" spans="1:4">
      <c r="A95" s="74" t="s">
        <v>165</v>
      </c>
      <c r="B95" s="424" t="s">
        <v>201</v>
      </c>
      <c r="C95" s="425"/>
      <c r="D95" s="426"/>
    </row>
    <row r="96" spans="1:4">
      <c r="A96" s="161"/>
      <c r="B96" s="427"/>
      <c r="C96" s="428"/>
      <c r="D96" s="429"/>
    </row>
    <row r="97" spans="1:4">
      <c r="A97" s="161"/>
      <c r="B97" s="427"/>
      <c r="C97" s="428"/>
      <c r="D97" s="429"/>
    </row>
    <row r="98" spans="1:4">
      <c r="A98" s="162"/>
      <c r="B98" s="430"/>
      <c r="C98" s="431"/>
      <c r="D98" s="432"/>
    </row>
    <row r="99" spans="1:4">
      <c r="A99" s="77" t="s">
        <v>166</v>
      </c>
      <c r="B99" s="496" t="s">
        <v>193</v>
      </c>
      <c r="C99" s="497"/>
      <c r="D99" s="498"/>
    </row>
    <row r="100" spans="1:4">
      <c r="A100" s="75"/>
      <c r="B100" s="499"/>
      <c r="C100" s="500"/>
      <c r="D100" s="501"/>
    </row>
    <row r="101" spans="1:4" ht="28.5" customHeight="1">
      <c r="A101" s="272" t="s">
        <v>168</v>
      </c>
      <c r="B101" s="500" t="s">
        <v>194</v>
      </c>
      <c r="C101" s="500"/>
      <c r="D101" s="501"/>
    </row>
    <row r="102" spans="1:4">
      <c r="A102" s="74" t="s">
        <v>170</v>
      </c>
      <c r="B102" s="424" t="s">
        <v>173</v>
      </c>
      <c r="C102" s="425"/>
      <c r="D102" s="426"/>
    </row>
    <row r="103" spans="1:4">
      <c r="A103" s="162"/>
      <c r="B103" s="430"/>
      <c r="C103" s="431"/>
      <c r="D103" s="432"/>
    </row>
    <row r="104" spans="1:4" s="5" customFormat="1" ht="15" customHeight="1">
      <c r="A104" s="74" t="s">
        <v>172</v>
      </c>
      <c r="B104" s="436" t="s">
        <v>175</v>
      </c>
      <c r="C104" s="437"/>
      <c r="D104" s="438"/>
    </row>
    <row r="105" spans="1:4" ht="15" customHeight="1">
      <c r="A105" s="79" t="s">
        <v>174</v>
      </c>
      <c r="B105" s="424" t="s">
        <v>167</v>
      </c>
      <c r="C105" s="425"/>
      <c r="D105" s="426"/>
    </row>
    <row r="106" spans="1:4" ht="15" customHeight="1">
      <c r="A106" s="77"/>
      <c r="B106" s="427"/>
      <c r="C106" s="428"/>
      <c r="D106" s="429"/>
    </row>
    <row r="107" spans="1:4" ht="15" customHeight="1">
      <c r="A107" s="75"/>
      <c r="B107" s="430"/>
      <c r="C107" s="431"/>
      <c r="D107" s="432"/>
    </row>
    <row r="108" spans="1:4" ht="15" customHeight="1">
      <c r="A108" s="161" t="s">
        <v>176</v>
      </c>
      <c r="B108" s="424" t="s">
        <v>169</v>
      </c>
      <c r="C108" s="425"/>
      <c r="D108" s="426"/>
    </row>
    <row r="109" spans="1:4">
      <c r="A109" s="162"/>
      <c r="B109" s="430"/>
      <c r="C109" s="431"/>
      <c r="D109" s="432"/>
    </row>
    <row r="110" spans="1:4">
      <c r="A110" s="74" t="s">
        <v>178</v>
      </c>
      <c r="B110" s="424" t="s">
        <v>171</v>
      </c>
      <c r="C110" s="425"/>
      <c r="D110" s="426"/>
    </row>
    <row r="111" spans="1:4">
      <c r="A111" s="162"/>
      <c r="B111" s="430"/>
      <c r="C111" s="431"/>
      <c r="D111" s="432"/>
    </row>
    <row r="112" spans="1:4">
      <c r="A112" s="74" t="s">
        <v>195</v>
      </c>
      <c r="B112" s="424" t="s">
        <v>177</v>
      </c>
      <c r="C112" s="425"/>
      <c r="D112" s="426"/>
    </row>
    <row r="113" spans="1:4">
      <c r="A113" s="162"/>
      <c r="B113" s="430"/>
      <c r="C113" s="431"/>
      <c r="D113" s="432"/>
    </row>
    <row r="114" spans="1:4" ht="15.75" thickBot="1">
      <c r="A114" s="161" t="s">
        <v>182</v>
      </c>
      <c r="B114" s="452" t="s">
        <v>200</v>
      </c>
      <c r="C114" s="453"/>
      <c r="D114" s="454"/>
    </row>
    <row r="115" spans="1:4" ht="15.75" thickBot="1">
      <c r="A115" s="114" t="s">
        <v>48</v>
      </c>
      <c r="B115" s="108"/>
      <c r="C115" s="108"/>
      <c r="D115" s="115">
        <v>38427.379999999997</v>
      </c>
    </row>
    <row r="116" spans="1:4" ht="15.75" thickBot="1">
      <c r="A116" s="530" t="s">
        <v>181</v>
      </c>
      <c r="B116" s="531"/>
      <c r="C116" s="531"/>
      <c r="D116" s="165"/>
    </row>
    <row r="117" spans="1:4" ht="15" customHeight="1">
      <c r="A117" s="219" t="s">
        <v>183</v>
      </c>
      <c r="B117" s="494" t="s">
        <v>1653</v>
      </c>
      <c r="C117" s="495"/>
      <c r="D117" s="165"/>
    </row>
    <row r="118" spans="1:4">
      <c r="A118" s="161"/>
      <c r="B118" s="427"/>
      <c r="C118" s="476"/>
      <c r="D118" s="116"/>
    </row>
    <row r="119" spans="1:4">
      <c r="A119" s="161"/>
      <c r="B119" s="427"/>
      <c r="C119" s="476"/>
      <c r="D119" s="116"/>
    </row>
    <row r="120" spans="1:4">
      <c r="A120" s="161"/>
      <c r="B120" s="427"/>
      <c r="C120" s="476"/>
      <c r="D120" s="116"/>
    </row>
    <row r="121" spans="1:4">
      <c r="A121" s="162"/>
      <c r="B121" s="430"/>
      <c r="C121" s="496"/>
      <c r="D121" s="154">
        <v>10941.97</v>
      </c>
    </row>
    <row r="122" spans="1:4">
      <c r="A122" s="74" t="s">
        <v>196</v>
      </c>
      <c r="B122" s="424" t="s">
        <v>311</v>
      </c>
      <c r="C122" s="493"/>
      <c r="D122" s="141"/>
    </row>
    <row r="123" spans="1:4">
      <c r="A123" s="162"/>
      <c r="B123" s="430"/>
      <c r="C123" s="496"/>
      <c r="D123" s="154">
        <v>301.16000000000003</v>
      </c>
    </row>
    <row r="124" spans="1:4" ht="15.75" thickBot="1">
      <c r="A124" s="74" t="s">
        <v>197</v>
      </c>
      <c r="B124" s="424" t="s">
        <v>1651</v>
      </c>
      <c r="C124" s="493"/>
      <c r="D124" s="141">
        <v>6163.64</v>
      </c>
    </row>
    <row r="125" spans="1:4" ht="15.75" thickBot="1">
      <c r="A125" s="215" t="s">
        <v>48</v>
      </c>
      <c r="B125" s="108"/>
      <c r="C125" s="108"/>
      <c r="D125" s="115">
        <f>SUM(D117:D124)</f>
        <v>17406.77</v>
      </c>
    </row>
    <row r="126" spans="1:4">
      <c r="A126" s="522" t="s">
        <v>53</v>
      </c>
      <c r="B126" s="523"/>
      <c r="C126" s="46"/>
      <c r="D126" s="33">
        <f>SUM(D43,D72,D115,D125)</f>
        <v>260864.47</v>
      </c>
    </row>
    <row r="127" spans="1:4">
      <c r="A127" s="687" t="s">
        <v>1686</v>
      </c>
      <c r="B127" s="687"/>
      <c r="C127" s="687"/>
      <c r="D127" s="688">
        <v>614540.11</v>
      </c>
    </row>
    <row r="128" spans="1:4">
      <c r="A128" s="687"/>
      <c r="B128" s="687"/>
      <c r="C128" s="687"/>
      <c r="D128" s="688"/>
    </row>
    <row r="129" spans="1:4">
      <c r="A129" s="562" t="s">
        <v>1687</v>
      </c>
      <c r="B129" s="562"/>
      <c r="C129" s="562"/>
      <c r="D129" s="683">
        <v>164654.45000000001</v>
      </c>
    </row>
    <row r="130" spans="1:4">
      <c r="A130" s="577"/>
      <c r="B130" s="577"/>
      <c r="C130" s="577"/>
      <c r="D130" s="471"/>
    </row>
    <row r="131" spans="1:4">
      <c r="A131" s="486" t="s">
        <v>1665</v>
      </c>
      <c r="B131" s="487"/>
      <c r="C131" s="488"/>
      <c r="D131" s="470">
        <v>41571.440000000002</v>
      </c>
    </row>
    <row r="132" spans="1:4">
      <c r="A132" s="489"/>
      <c r="B132" s="490"/>
      <c r="C132" s="491"/>
      <c r="D132" s="492"/>
    </row>
    <row r="133" spans="1:4">
      <c r="A133" s="29"/>
      <c r="B133" s="29"/>
      <c r="C133" s="29"/>
      <c r="D133" s="29"/>
    </row>
    <row r="134" spans="1:4">
      <c r="A134" s="29"/>
      <c r="B134" s="29"/>
      <c r="C134" s="29"/>
      <c r="D134" s="29"/>
    </row>
    <row r="136" spans="1:4">
      <c r="A136" s="29"/>
      <c r="B136" s="29"/>
      <c r="C136" s="29"/>
      <c r="D136" s="29"/>
    </row>
    <row r="137" spans="1:4">
      <c r="A137" s="29"/>
      <c r="B137" s="29"/>
      <c r="C137" s="29"/>
      <c r="D137" s="29"/>
    </row>
    <row r="138" spans="1:4">
      <c r="A138" s="29"/>
      <c r="B138" s="29"/>
      <c r="C138" s="29"/>
      <c r="D138" s="29"/>
    </row>
  </sheetData>
  <mergeCells count="57">
    <mergeCell ref="A1:D1"/>
    <mergeCell ref="A3:B3"/>
    <mergeCell ref="A4:B4"/>
    <mergeCell ref="A5:B5"/>
    <mergeCell ref="A6:B6"/>
    <mergeCell ref="A7:B7"/>
    <mergeCell ref="A8:B8"/>
    <mergeCell ref="A9:B9"/>
    <mergeCell ref="A10:B10"/>
    <mergeCell ref="A11:D12"/>
    <mergeCell ref="D54:D55"/>
    <mergeCell ref="A66:B66"/>
    <mergeCell ref="A57:B57"/>
    <mergeCell ref="A53:B53"/>
    <mergeCell ref="C54:C55"/>
    <mergeCell ref="A51:B52"/>
    <mergeCell ref="C51:C52"/>
    <mergeCell ref="D51:D52"/>
    <mergeCell ref="A61:B62"/>
    <mergeCell ref="C61:C62"/>
    <mergeCell ref="D61:D62"/>
    <mergeCell ref="A63:B64"/>
    <mergeCell ref="C63:C64"/>
    <mergeCell ref="D63:D64"/>
    <mergeCell ref="A58:B58"/>
    <mergeCell ref="A75:D75"/>
    <mergeCell ref="B78:D79"/>
    <mergeCell ref="A80:A82"/>
    <mergeCell ref="B80:D82"/>
    <mergeCell ref="A67:B68"/>
    <mergeCell ref="C67:C68"/>
    <mergeCell ref="D67:D68"/>
    <mergeCell ref="A70:B71"/>
    <mergeCell ref="A131:C132"/>
    <mergeCell ref="B110:D111"/>
    <mergeCell ref="B112:D113"/>
    <mergeCell ref="B114:D114"/>
    <mergeCell ref="A116:C116"/>
    <mergeCell ref="B117:C121"/>
    <mergeCell ref="A126:B126"/>
    <mergeCell ref="B122:C123"/>
    <mergeCell ref="B124:C124"/>
    <mergeCell ref="D131:D132"/>
    <mergeCell ref="A127:C128"/>
    <mergeCell ref="D127:D128"/>
    <mergeCell ref="A129:C130"/>
    <mergeCell ref="D129:D130"/>
    <mergeCell ref="B101:D101"/>
    <mergeCell ref="B102:D103"/>
    <mergeCell ref="B104:D104"/>
    <mergeCell ref="B105:D107"/>
    <mergeCell ref="B108:D109"/>
    <mergeCell ref="B83:D87"/>
    <mergeCell ref="B89:D93"/>
    <mergeCell ref="B94:D94"/>
    <mergeCell ref="B95:D98"/>
    <mergeCell ref="B99:D100"/>
  </mergeCells>
  <pageMargins left="0.49" right="0.44" top="0.3" bottom="0.33"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133"/>
  <sheetViews>
    <sheetView topLeftCell="A109" zoomScale="80" zoomScaleNormal="80" workbookViewId="0">
      <selection activeCell="A123" sqref="A123:D126"/>
    </sheetView>
  </sheetViews>
  <sheetFormatPr defaultRowHeight="15"/>
  <cols>
    <col min="1" max="1" width="12.42578125" customWidth="1"/>
    <col min="2" max="2" width="36.7109375" customWidth="1"/>
    <col min="3" max="3" width="24.85546875" customWidth="1"/>
    <col min="4" max="4" width="21.5703125" customWidth="1"/>
    <col min="5" max="5" width="11.85546875" customWidth="1"/>
    <col min="6" max="6" width="11.42578125" bestFit="1" customWidth="1"/>
    <col min="7" max="7" width="10.42578125" customWidth="1"/>
    <col min="8" max="9" width="10.28515625" bestFit="1" customWidth="1"/>
  </cols>
  <sheetData>
    <row r="1" spans="1:4" ht="15" customHeight="1">
      <c r="A1" s="473" t="s">
        <v>514</v>
      </c>
      <c r="B1" s="473"/>
      <c r="C1" s="473"/>
      <c r="D1" s="473"/>
    </row>
    <row r="2" spans="1:4">
      <c r="A2" s="30"/>
      <c r="B2" s="30"/>
      <c r="C2" s="30"/>
      <c r="D2" s="30"/>
    </row>
    <row r="3" spans="1:4" ht="15" customHeight="1">
      <c r="A3" s="474" t="s">
        <v>59</v>
      </c>
      <c r="B3" s="474"/>
      <c r="C3" s="30"/>
      <c r="D3" s="30"/>
    </row>
    <row r="4" spans="1:4">
      <c r="A4" s="481" t="s">
        <v>47</v>
      </c>
      <c r="B4" s="481"/>
      <c r="C4" s="30">
        <v>1982</v>
      </c>
      <c r="D4" s="30"/>
    </row>
    <row r="5" spans="1:4" ht="15" customHeight="1">
      <c r="A5" s="481" t="s">
        <v>44</v>
      </c>
      <c r="B5" s="481"/>
      <c r="C5" s="30">
        <v>61</v>
      </c>
      <c r="D5" s="30"/>
    </row>
    <row r="6" spans="1:4">
      <c r="A6" s="481" t="s">
        <v>45</v>
      </c>
      <c r="B6" s="481"/>
      <c r="C6" s="30">
        <v>5</v>
      </c>
      <c r="D6" s="30"/>
    </row>
    <row r="7" spans="1:4" ht="15" customHeight="1">
      <c r="A7" s="481" t="s">
        <v>46</v>
      </c>
      <c r="B7" s="481"/>
      <c r="C7" s="30">
        <v>4</v>
      </c>
      <c r="D7" s="30"/>
    </row>
    <row r="8" spans="1:4" ht="15" customHeight="1">
      <c r="A8" s="481" t="s">
        <v>51</v>
      </c>
      <c r="B8" s="481"/>
      <c r="C8" s="30">
        <v>2777.1</v>
      </c>
      <c r="D8" s="30"/>
    </row>
    <row r="9" spans="1:4" ht="15" customHeight="1">
      <c r="A9" s="481" t="s">
        <v>56</v>
      </c>
      <c r="B9" s="481"/>
      <c r="C9" s="30">
        <v>269.7</v>
      </c>
      <c r="D9" s="30"/>
    </row>
    <row r="10" spans="1:4" ht="15" customHeight="1">
      <c r="A10" s="481" t="s">
        <v>52</v>
      </c>
      <c r="B10" s="481"/>
      <c r="C10" s="30">
        <v>125</v>
      </c>
      <c r="D10" s="30"/>
    </row>
    <row r="11" spans="1:4" ht="15" customHeight="1">
      <c r="A11" s="479" t="s">
        <v>179</v>
      </c>
      <c r="B11" s="480"/>
      <c r="C11" s="480"/>
      <c r="D11" s="480"/>
    </row>
    <row r="12" spans="1:4" ht="15" customHeight="1">
      <c r="A12" s="479"/>
      <c r="B12" s="480"/>
      <c r="C12" s="480"/>
      <c r="D12" s="480"/>
    </row>
    <row r="13" spans="1:4" ht="15.75" thickBot="1">
      <c r="A13" s="480"/>
      <c r="B13" s="480"/>
      <c r="C13" s="480"/>
      <c r="D13" s="480"/>
    </row>
    <row r="14" spans="1:4">
      <c r="A14" s="81" t="s">
        <v>142</v>
      </c>
      <c r="B14" s="82"/>
      <c r="C14" s="82"/>
      <c r="D14" s="83"/>
    </row>
    <row r="15" spans="1:4">
      <c r="A15" s="84" t="s">
        <v>281</v>
      </c>
      <c r="B15" s="39"/>
      <c r="C15" s="39"/>
      <c r="D15" s="85"/>
    </row>
    <row r="16" spans="1:4">
      <c r="A16" s="86" t="s">
        <v>282</v>
      </c>
      <c r="B16" s="39"/>
      <c r="C16" s="39"/>
      <c r="D16" s="85"/>
    </row>
    <row r="17" spans="1:4">
      <c r="A17" s="87" t="s">
        <v>1243</v>
      </c>
      <c r="B17" s="39" t="s">
        <v>711</v>
      </c>
      <c r="C17" s="39"/>
      <c r="D17" s="85"/>
    </row>
    <row r="18" spans="1:4">
      <c r="A18" s="95"/>
      <c r="B18" s="48" t="s">
        <v>1244</v>
      </c>
      <c r="C18" s="48"/>
      <c r="D18" s="105">
        <v>3758.26</v>
      </c>
    </row>
    <row r="19" spans="1:4">
      <c r="A19" s="86" t="s">
        <v>297</v>
      </c>
      <c r="B19" s="39"/>
      <c r="C19" s="39"/>
      <c r="D19" s="85"/>
    </row>
    <row r="20" spans="1:4" s="4" customFormat="1">
      <c r="A20" s="87" t="s">
        <v>356</v>
      </c>
      <c r="B20" s="39" t="s">
        <v>681</v>
      </c>
      <c r="C20" s="39"/>
      <c r="D20" s="85"/>
    </row>
    <row r="21" spans="1:4" s="4" customFormat="1">
      <c r="A21" s="87"/>
      <c r="B21" s="39" t="s">
        <v>682</v>
      </c>
      <c r="C21" s="39"/>
      <c r="D21" s="85"/>
    </row>
    <row r="22" spans="1:4" s="4" customFormat="1">
      <c r="A22" s="87"/>
      <c r="B22" s="39" t="s">
        <v>683</v>
      </c>
      <c r="C22" s="39"/>
      <c r="D22" s="85"/>
    </row>
    <row r="23" spans="1:4" s="4" customFormat="1">
      <c r="A23" s="87"/>
      <c r="B23" s="39" t="s">
        <v>684</v>
      </c>
      <c r="C23" s="39"/>
      <c r="D23" s="85"/>
    </row>
    <row r="24" spans="1:4" s="4" customFormat="1">
      <c r="A24" s="172"/>
      <c r="B24" s="48" t="s">
        <v>685</v>
      </c>
      <c r="C24" s="48"/>
      <c r="D24" s="105">
        <v>9566.68</v>
      </c>
    </row>
    <row r="25" spans="1:4" s="4" customFormat="1">
      <c r="A25" s="87" t="s">
        <v>356</v>
      </c>
      <c r="B25" s="39" t="s">
        <v>1245</v>
      </c>
      <c r="C25" s="39"/>
      <c r="D25" s="85"/>
    </row>
    <row r="26" spans="1:4">
      <c r="A26" s="172"/>
      <c r="B26" s="48" t="s">
        <v>810</v>
      </c>
      <c r="C26" s="48"/>
      <c r="D26" s="105">
        <v>985.31</v>
      </c>
    </row>
    <row r="27" spans="1:4">
      <c r="A27" s="87" t="s">
        <v>356</v>
      </c>
      <c r="B27" s="39" t="s">
        <v>1386</v>
      </c>
      <c r="C27" s="39"/>
      <c r="D27" s="85"/>
    </row>
    <row r="28" spans="1:4">
      <c r="A28" s="172"/>
      <c r="B28" s="48" t="s">
        <v>1387</v>
      </c>
      <c r="C28" s="48"/>
      <c r="D28" s="105">
        <v>7867.41</v>
      </c>
    </row>
    <row r="29" spans="1:4">
      <c r="A29" s="86" t="s">
        <v>320</v>
      </c>
      <c r="B29" s="39"/>
      <c r="C29" s="39"/>
      <c r="D29" s="85"/>
    </row>
    <row r="30" spans="1:4">
      <c r="A30" s="87" t="s">
        <v>356</v>
      </c>
      <c r="B30" s="39" t="s">
        <v>1388</v>
      </c>
      <c r="C30" s="39"/>
      <c r="D30" s="85"/>
    </row>
    <row r="31" spans="1:4">
      <c r="A31" s="87"/>
      <c r="B31" s="39" t="s">
        <v>1389</v>
      </c>
      <c r="C31" s="39"/>
      <c r="D31" s="85"/>
    </row>
    <row r="32" spans="1:4">
      <c r="A32" s="172"/>
      <c r="B32" s="48" t="s">
        <v>1390</v>
      </c>
      <c r="C32" s="48"/>
      <c r="D32" s="105">
        <v>4384.34</v>
      </c>
    </row>
    <row r="33" spans="1:5">
      <c r="A33" s="180" t="s">
        <v>261</v>
      </c>
      <c r="B33" s="47"/>
      <c r="C33" s="47"/>
      <c r="D33" s="155"/>
    </row>
    <row r="34" spans="1:5">
      <c r="A34" s="84" t="s">
        <v>466</v>
      </c>
      <c r="B34" s="39"/>
      <c r="C34" s="39"/>
      <c r="D34" s="85"/>
    </row>
    <row r="35" spans="1:5">
      <c r="A35" s="87" t="s">
        <v>415</v>
      </c>
      <c r="B35" s="39"/>
      <c r="C35" s="39"/>
      <c r="D35" s="85"/>
    </row>
    <row r="36" spans="1:5">
      <c r="A36" s="87" t="s">
        <v>408</v>
      </c>
      <c r="B36" s="39"/>
      <c r="C36" s="39"/>
      <c r="D36" s="85"/>
    </row>
    <row r="37" spans="1:5">
      <c r="A37" s="87" t="s">
        <v>561</v>
      </c>
      <c r="B37" s="39"/>
      <c r="C37" s="39"/>
      <c r="D37" s="85"/>
    </row>
    <row r="38" spans="1:5">
      <c r="A38" s="87" t="s">
        <v>442</v>
      </c>
      <c r="B38" s="39"/>
      <c r="C38" s="39"/>
      <c r="D38" s="85"/>
    </row>
    <row r="39" spans="1:5">
      <c r="A39" s="87" t="s">
        <v>562</v>
      </c>
      <c r="B39" s="39"/>
      <c r="C39" s="39"/>
      <c r="D39" s="85"/>
    </row>
    <row r="40" spans="1:5">
      <c r="A40" s="87" t="s">
        <v>461</v>
      </c>
      <c r="B40" s="39"/>
      <c r="C40" s="39"/>
      <c r="D40" s="85"/>
    </row>
    <row r="41" spans="1:5" ht="15.75" thickBot="1">
      <c r="A41" s="87" t="s">
        <v>428</v>
      </c>
      <c r="B41" s="39"/>
      <c r="C41" s="39"/>
      <c r="D41" s="85">
        <v>41374.199999999997</v>
      </c>
    </row>
    <row r="42" spans="1:5" ht="15.75" thickBot="1">
      <c r="A42" s="88" t="s">
        <v>48</v>
      </c>
      <c r="B42" s="89"/>
      <c r="C42" s="89"/>
      <c r="D42" s="90">
        <f>SUM(D15:D41)</f>
        <v>67936.2</v>
      </c>
    </row>
    <row r="43" spans="1:5" s="29" customFormat="1" ht="13.5" thickBot="1">
      <c r="A43" s="295"/>
      <c r="B43" s="108"/>
      <c r="C43" s="108"/>
      <c r="D43" s="296"/>
      <c r="E43" s="28"/>
    </row>
    <row r="44" spans="1:5">
      <c r="A44" s="81" t="s">
        <v>152</v>
      </c>
      <c r="B44" s="82"/>
      <c r="C44" s="91"/>
      <c r="D44" s="92"/>
    </row>
    <row r="45" spans="1:5">
      <c r="A45" s="86" t="s">
        <v>204</v>
      </c>
      <c r="B45" s="41"/>
      <c r="C45" s="64"/>
      <c r="D45" s="116">
        <v>52843.43</v>
      </c>
    </row>
    <row r="46" spans="1:5">
      <c r="A46" s="86" t="s">
        <v>50</v>
      </c>
      <c r="B46" s="39"/>
      <c r="C46" s="52"/>
      <c r="D46" s="93"/>
    </row>
    <row r="47" spans="1:5">
      <c r="A47" s="172" t="s">
        <v>322</v>
      </c>
      <c r="B47" s="48"/>
      <c r="C47" s="24" t="s">
        <v>1563</v>
      </c>
      <c r="D47" s="96"/>
    </row>
    <row r="48" spans="1:5">
      <c r="A48" s="140" t="s">
        <v>325</v>
      </c>
      <c r="B48" s="46"/>
      <c r="C48" s="22" t="s">
        <v>317</v>
      </c>
      <c r="D48" s="255"/>
    </row>
    <row r="49" spans="1:4" s="4" customFormat="1">
      <c r="A49" s="97" t="s">
        <v>326</v>
      </c>
      <c r="B49" s="59"/>
      <c r="C49" s="290" t="s">
        <v>41</v>
      </c>
      <c r="D49" s="292"/>
    </row>
    <row r="50" spans="1:4" s="4" customFormat="1">
      <c r="A50" s="506" t="s">
        <v>327</v>
      </c>
      <c r="B50" s="589"/>
      <c r="C50" s="455" t="s">
        <v>40</v>
      </c>
      <c r="D50" s="586"/>
    </row>
    <row r="51" spans="1:4" s="4" customFormat="1">
      <c r="A51" s="508"/>
      <c r="B51" s="548"/>
      <c r="C51" s="456"/>
      <c r="D51" s="587"/>
    </row>
    <row r="52" spans="1:4" s="4" customFormat="1">
      <c r="A52" s="459" t="s">
        <v>329</v>
      </c>
      <c r="B52" s="460"/>
      <c r="C52" s="291" t="s">
        <v>40</v>
      </c>
      <c r="D52" s="292"/>
    </row>
    <row r="53" spans="1:4" s="4" customFormat="1">
      <c r="A53" s="97" t="s">
        <v>330</v>
      </c>
      <c r="B53" s="54"/>
      <c r="C53" s="465" t="s">
        <v>41</v>
      </c>
      <c r="D53" s="586"/>
    </row>
    <row r="54" spans="1:4" s="4" customFormat="1">
      <c r="A54" s="98" t="s">
        <v>331</v>
      </c>
      <c r="B54" s="55"/>
      <c r="C54" s="466"/>
      <c r="D54" s="587"/>
    </row>
    <row r="55" spans="1:4">
      <c r="A55" s="100" t="s">
        <v>186</v>
      </c>
      <c r="B55" s="58"/>
      <c r="C55" s="60" t="s">
        <v>315</v>
      </c>
      <c r="D55" s="131">
        <v>16717.61</v>
      </c>
    </row>
    <row r="56" spans="1:4">
      <c r="A56" s="461" t="s">
        <v>187</v>
      </c>
      <c r="B56" s="462"/>
      <c r="C56" s="60" t="s">
        <v>12</v>
      </c>
      <c r="D56" s="134">
        <f>994.67</f>
        <v>994.67</v>
      </c>
    </row>
    <row r="57" spans="1:4">
      <c r="A57" s="101" t="s">
        <v>222</v>
      </c>
      <c r="B57" s="49"/>
      <c r="C57" s="224" t="s">
        <v>1668</v>
      </c>
      <c r="D57" s="139">
        <v>1400.03</v>
      </c>
    </row>
    <row r="58" spans="1:4">
      <c r="A58" s="461" t="s">
        <v>223</v>
      </c>
      <c r="B58" s="462"/>
      <c r="C58" s="60" t="s">
        <v>315</v>
      </c>
      <c r="D58" s="133">
        <v>16745.93</v>
      </c>
    </row>
    <row r="59" spans="1:4">
      <c r="A59" s="100" t="s">
        <v>190</v>
      </c>
      <c r="B59" s="58"/>
      <c r="C59" s="60" t="s">
        <v>104</v>
      </c>
      <c r="D59" s="132">
        <f>1093.89</f>
        <v>1093.8900000000001</v>
      </c>
    </row>
    <row r="60" spans="1:4">
      <c r="A60" s="100" t="s">
        <v>243</v>
      </c>
      <c r="B60" s="58"/>
      <c r="C60" s="60" t="s">
        <v>39</v>
      </c>
      <c r="D60" s="131">
        <v>2110.59</v>
      </c>
    </row>
    <row r="61" spans="1:4">
      <c r="A61" s="621" t="s">
        <v>382</v>
      </c>
      <c r="B61" s="622"/>
      <c r="C61" s="60" t="s">
        <v>891</v>
      </c>
      <c r="D61" s="132">
        <v>1924.51</v>
      </c>
    </row>
    <row r="62" spans="1:4">
      <c r="A62" s="461" t="s">
        <v>244</v>
      </c>
      <c r="B62" s="462"/>
      <c r="C62" s="60" t="s">
        <v>42</v>
      </c>
      <c r="D62" s="134">
        <v>18023.400000000001</v>
      </c>
    </row>
    <row r="63" spans="1:4">
      <c r="A63" s="103" t="s">
        <v>50</v>
      </c>
      <c r="B63" s="47"/>
      <c r="C63" s="26"/>
      <c r="D63" s="104"/>
    </row>
    <row r="64" spans="1:4" ht="15" customHeight="1">
      <c r="A64" s="475" t="s">
        <v>347</v>
      </c>
      <c r="B64" s="476"/>
      <c r="C64" s="52"/>
      <c r="D64" s="80">
        <v>9399.59</v>
      </c>
    </row>
    <row r="65" spans="1:4" ht="15.75" thickBot="1">
      <c r="A65" s="475"/>
      <c r="B65" s="476"/>
      <c r="C65" s="107"/>
      <c r="D65" s="85"/>
    </row>
    <row r="66" spans="1:4" ht="15.75" thickBot="1">
      <c r="A66" s="114" t="s">
        <v>48</v>
      </c>
      <c r="B66" s="108"/>
      <c r="C66" s="108"/>
      <c r="D66" s="90">
        <f>SUM(D45,D55:D62)</f>
        <v>111854.06</v>
      </c>
    </row>
    <row r="67" spans="1:4">
      <c r="A67" s="65"/>
      <c r="B67" s="39"/>
      <c r="C67" s="39"/>
      <c r="D67" s="37"/>
    </row>
    <row r="68" spans="1:4" ht="15" customHeight="1">
      <c r="A68" s="433" t="s">
        <v>180</v>
      </c>
      <c r="B68" s="433"/>
      <c r="C68" s="433"/>
      <c r="D68" s="433"/>
    </row>
    <row r="69" spans="1:4" ht="15.75" thickBot="1">
      <c r="A69" s="148"/>
      <c r="B69" s="148"/>
      <c r="C69" s="148"/>
      <c r="D69" s="148"/>
    </row>
    <row r="70" spans="1:4">
      <c r="A70" s="156" t="s">
        <v>130</v>
      </c>
      <c r="B70" s="122" t="s">
        <v>156</v>
      </c>
      <c r="C70" s="123"/>
      <c r="D70" s="124"/>
    </row>
    <row r="71" spans="1:4">
      <c r="A71" s="157" t="s">
        <v>131</v>
      </c>
      <c r="B71" s="424" t="s">
        <v>198</v>
      </c>
      <c r="C71" s="425"/>
      <c r="D71" s="426"/>
    </row>
    <row r="72" spans="1:4">
      <c r="A72" s="164"/>
      <c r="B72" s="427"/>
      <c r="C72" s="428"/>
      <c r="D72" s="429"/>
    </row>
    <row r="73" spans="1:4" ht="15" customHeight="1">
      <c r="A73" s="164"/>
      <c r="B73" s="427"/>
      <c r="C73" s="428"/>
      <c r="D73" s="429"/>
    </row>
    <row r="74" spans="1:4">
      <c r="A74" s="483" t="s">
        <v>132</v>
      </c>
      <c r="B74" s="424" t="s">
        <v>157</v>
      </c>
      <c r="C74" s="425"/>
      <c r="D74" s="426"/>
    </row>
    <row r="75" spans="1:4" ht="15" customHeight="1">
      <c r="A75" s="483"/>
      <c r="B75" s="427"/>
      <c r="C75" s="428"/>
      <c r="D75" s="429"/>
    </row>
    <row r="76" spans="1:4">
      <c r="A76" s="484"/>
      <c r="B76" s="430"/>
      <c r="C76" s="431"/>
      <c r="D76" s="432"/>
    </row>
    <row r="77" spans="1:4">
      <c r="A77" s="159" t="s">
        <v>159</v>
      </c>
      <c r="B77" s="424" t="s">
        <v>158</v>
      </c>
      <c r="C77" s="425"/>
      <c r="D77" s="426"/>
    </row>
    <row r="78" spans="1:4">
      <c r="A78" s="160"/>
      <c r="B78" s="427"/>
      <c r="C78" s="428"/>
      <c r="D78" s="429"/>
    </row>
    <row r="79" spans="1:4">
      <c r="A79" s="161"/>
      <c r="B79" s="427"/>
      <c r="C79" s="428"/>
      <c r="D79" s="429"/>
    </row>
    <row r="80" spans="1:4">
      <c r="A80" s="161"/>
      <c r="B80" s="427"/>
      <c r="C80" s="428"/>
      <c r="D80" s="429"/>
    </row>
    <row r="81" spans="1:4">
      <c r="A81" s="161"/>
      <c r="B81" s="427"/>
      <c r="C81" s="428"/>
      <c r="D81" s="429"/>
    </row>
    <row r="82" spans="1:4">
      <c r="A82" s="162"/>
      <c r="B82" s="430"/>
      <c r="C82" s="431"/>
      <c r="D82" s="432"/>
    </row>
    <row r="83" spans="1:4">
      <c r="A83" s="163" t="s">
        <v>160</v>
      </c>
      <c r="B83" s="45" t="s">
        <v>161</v>
      </c>
      <c r="C83" s="46"/>
      <c r="D83" s="126"/>
    </row>
    <row r="84" spans="1:4">
      <c r="A84" s="74" t="s">
        <v>162</v>
      </c>
      <c r="B84" s="424" t="s">
        <v>199</v>
      </c>
      <c r="C84" s="425"/>
      <c r="D84" s="426"/>
    </row>
    <row r="85" spans="1:4" ht="15" customHeight="1">
      <c r="A85" s="161"/>
      <c r="B85" s="427"/>
      <c r="C85" s="428"/>
      <c r="D85" s="429"/>
    </row>
    <row r="86" spans="1:4">
      <c r="A86" s="161"/>
      <c r="B86" s="427"/>
      <c r="C86" s="428"/>
      <c r="D86" s="429"/>
    </row>
    <row r="87" spans="1:4">
      <c r="A87" s="161"/>
      <c r="B87" s="427"/>
      <c r="C87" s="428"/>
      <c r="D87" s="429"/>
    </row>
    <row r="88" spans="1:4">
      <c r="A88" s="161"/>
      <c r="B88" s="427"/>
      <c r="C88" s="428"/>
      <c r="D88" s="429"/>
    </row>
    <row r="89" spans="1:4">
      <c r="A89" s="162"/>
      <c r="B89" s="430"/>
      <c r="C89" s="431"/>
      <c r="D89" s="432"/>
    </row>
    <row r="90" spans="1:4">
      <c r="A90" s="74" t="s">
        <v>163</v>
      </c>
      <c r="B90" s="436" t="s">
        <v>164</v>
      </c>
      <c r="C90" s="437"/>
      <c r="D90" s="438"/>
    </row>
    <row r="91" spans="1:4">
      <c r="A91" s="74" t="s">
        <v>165</v>
      </c>
      <c r="B91" s="424" t="s">
        <v>201</v>
      </c>
      <c r="C91" s="425"/>
      <c r="D91" s="426"/>
    </row>
    <row r="92" spans="1:4">
      <c r="A92" s="161"/>
      <c r="B92" s="427"/>
      <c r="C92" s="428"/>
      <c r="D92" s="429"/>
    </row>
    <row r="93" spans="1:4">
      <c r="A93" s="161"/>
      <c r="B93" s="427"/>
      <c r="C93" s="428"/>
      <c r="D93" s="429"/>
    </row>
    <row r="94" spans="1:4">
      <c r="A94" s="162"/>
      <c r="B94" s="430"/>
      <c r="C94" s="431"/>
      <c r="D94" s="432"/>
    </row>
    <row r="95" spans="1:4">
      <c r="A95" s="77" t="s">
        <v>166</v>
      </c>
      <c r="B95" s="496" t="s">
        <v>193</v>
      </c>
      <c r="C95" s="497"/>
      <c r="D95" s="498"/>
    </row>
    <row r="96" spans="1:4">
      <c r="A96" s="75"/>
      <c r="B96" s="499"/>
      <c r="C96" s="500"/>
      <c r="D96" s="501"/>
    </row>
    <row r="97" spans="1:4" ht="32.25" customHeight="1">
      <c r="A97" s="164" t="s">
        <v>168</v>
      </c>
      <c r="B97" s="500" t="s">
        <v>194</v>
      </c>
      <c r="C97" s="500"/>
      <c r="D97" s="501"/>
    </row>
    <row r="98" spans="1:4">
      <c r="A98" s="74" t="s">
        <v>170</v>
      </c>
      <c r="B98" s="424" t="s">
        <v>173</v>
      </c>
      <c r="C98" s="425"/>
      <c r="D98" s="426"/>
    </row>
    <row r="99" spans="1:4">
      <c r="A99" s="162"/>
      <c r="B99" s="430"/>
      <c r="C99" s="431"/>
      <c r="D99" s="432"/>
    </row>
    <row r="100" spans="1:4">
      <c r="A100" s="74" t="s">
        <v>172</v>
      </c>
      <c r="B100" s="436" t="s">
        <v>175</v>
      </c>
      <c r="C100" s="437"/>
      <c r="D100" s="438"/>
    </row>
    <row r="101" spans="1:4">
      <c r="A101" s="79" t="s">
        <v>174</v>
      </c>
      <c r="B101" s="424" t="s">
        <v>167</v>
      </c>
      <c r="C101" s="425"/>
      <c r="D101" s="426"/>
    </row>
    <row r="102" spans="1:4">
      <c r="A102" s="77"/>
      <c r="B102" s="427"/>
      <c r="C102" s="428"/>
      <c r="D102" s="429"/>
    </row>
    <row r="103" spans="1:4">
      <c r="A103" s="75"/>
      <c r="B103" s="430"/>
      <c r="C103" s="431"/>
      <c r="D103" s="432"/>
    </row>
    <row r="104" spans="1:4">
      <c r="A104" s="161" t="s">
        <v>176</v>
      </c>
      <c r="B104" s="424" t="s">
        <v>169</v>
      </c>
      <c r="C104" s="425"/>
      <c r="D104" s="426"/>
    </row>
    <row r="105" spans="1:4">
      <c r="A105" s="162"/>
      <c r="B105" s="430"/>
      <c r="C105" s="431"/>
      <c r="D105" s="432"/>
    </row>
    <row r="106" spans="1:4" s="5" customFormat="1">
      <c r="A106" s="74" t="s">
        <v>178</v>
      </c>
      <c r="B106" s="424" t="s">
        <v>171</v>
      </c>
      <c r="C106" s="425"/>
      <c r="D106" s="426"/>
    </row>
    <row r="107" spans="1:4">
      <c r="A107" s="162"/>
      <c r="B107" s="430"/>
      <c r="C107" s="431"/>
      <c r="D107" s="432"/>
    </row>
    <row r="108" spans="1:4">
      <c r="A108" s="74" t="s">
        <v>195</v>
      </c>
      <c r="B108" s="424" t="s">
        <v>177</v>
      </c>
      <c r="C108" s="425"/>
      <c r="D108" s="426"/>
    </row>
    <row r="109" spans="1:4">
      <c r="A109" s="162"/>
      <c r="B109" s="430"/>
      <c r="C109" s="431"/>
      <c r="D109" s="432"/>
    </row>
    <row r="110" spans="1:4" ht="33" customHeight="1" thickBot="1">
      <c r="A110" s="277" t="s">
        <v>182</v>
      </c>
      <c r="B110" s="618" t="s">
        <v>200</v>
      </c>
      <c r="C110" s="619"/>
      <c r="D110" s="620"/>
    </row>
    <row r="111" spans="1:4" ht="15.75" thickBot="1">
      <c r="A111" s="114" t="s">
        <v>48</v>
      </c>
      <c r="B111" s="108"/>
      <c r="C111" s="108"/>
      <c r="D111" s="115">
        <v>53153.69</v>
      </c>
    </row>
    <row r="112" spans="1:4" ht="15.75" thickBot="1">
      <c r="A112" s="530" t="s">
        <v>181</v>
      </c>
      <c r="B112" s="531"/>
      <c r="C112" s="531"/>
      <c r="D112" s="165"/>
    </row>
    <row r="113" spans="1:4" ht="15" customHeight="1">
      <c r="A113" s="219" t="s">
        <v>183</v>
      </c>
      <c r="B113" s="494" t="s">
        <v>1653</v>
      </c>
      <c r="C113" s="495"/>
      <c r="D113" s="165"/>
    </row>
    <row r="114" spans="1:4">
      <c r="A114" s="161"/>
      <c r="B114" s="427"/>
      <c r="C114" s="476"/>
      <c r="D114" s="116"/>
    </row>
    <row r="115" spans="1:4">
      <c r="A115" s="161"/>
      <c r="B115" s="427"/>
      <c r="C115" s="476"/>
      <c r="D115" s="116"/>
    </row>
    <row r="116" spans="1:4">
      <c r="A116" s="161"/>
      <c r="B116" s="427"/>
      <c r="C116" s="476"/>
      <c r="D116" s="116"/>
    </row>
    <row r="117" spans="1:4">
      <c r="A117" s="162"/>
      <c r="B117" s="430"/>
      <c r="C117" s="496"/>
      <c r="D117" s="154">
        <v>15135.2</v>
      </c>
    </row>
    <row r="118" spans="1:4">
      <c r="A118" s="74" t="s">
        <v>196</v>
      </c>
      <c r="B118" s="424" t="s">
        <v>311</v>
      </c>
      <c r="C118" s="493"/>
      <c r="D118" s="141"/>
    </row>
    <row r="119" spans="1:4">
      <c r="A119" s="162"/>
      <c r="B119" s="430"/>
      <c r="C119" s="496"/>
      <c r="D119" s="154">
        <v>416.57</v>
      </c>
    </row>
    <row r="120" spans="1:4" ht="15.75" thickBot="1">
      <c r="A120" s="74" t="s">
        <v>197</v>
      </c>
      <c r="B120" s="424" t="s">
        <v>1651</v>
      </c>
      <c r="C120" s="493"/>
      <c r="D120" s="141">
        <v>8525.7000000000007</v>
      </c>
    </row>
    <row r="121" spans="1:4" ht="15.75" thickBot="1">
      <c r="A121" s="215" t="s">
        <v>48</v>
      </c>
      <c r="B121" s="108"/>
      <c r="C121" s="108"/>
      <c r="D121" s="115">
        <f>SUM(D113:D120)</f>
        <v>24077.47</v>
      </c>
    </row>
    <row r="122" spans="1:4">
      <c r="A122" s="522" t="s">
        <v>53</v>
      </c>
      <c r="B122" s="523"/>
      <c r="C122" s="46"/>
      <c r="D122" s="33">
        <f>SUM(D42,D66,D111,D121)</f>
        <v>257021.42</v>
      </c>
    </row>
    <row r="123" spans="1:4">
      <c r="A123" s="687" t="s">
        <v>1686</v>
      </c>
      <c r="B123" s="687"/>
      <c r="C123" s="687"/>
      <c r="D123" s="688">
        <v>1036261.5299999999</v>
      </c>
    </row>
    <row r="124" spans="1:4">
      <c r="A124" s="687"/>
      <c r="B124" s="687"/>
      <c r="C124" s="687"/>
      <c r="D124" s="688"/>
    </row>
    <row r="125" spans="1:4">
      <c r="A125" s="562" t="s">
        <v>1687</v>
      </c>
      <c r="B125" s="562"/>
      <c r="C125" s="562"/>
      <c r="D125" s="683">
        <v>227833.46</v>
      </c>
    </row>
    <row r="126" spans="1:4">
      <c r="A126" s="577"/>
      <c r="B126" s="577"/>
      <c r="C126" s="577"/>
      <c r="D126" s="471"/>
    </row>
    <row r="127" spans="1:4">
      <c r="A127" s="486" t="s">
        <v>1665</v>
      </c>
      <c r="B127" s="487"/>
      <c r="C127" s="488"/>
      <c r="D127" s="470">
        <v>67419.350000000006</v>
      </c>
    </row>
    <row r="128" spans="1:4">
      <c r="A128" s="489"/>
      <c r="B128" s="490"/>
      <c r="C128" s="491"/>
      <c r="D128" s="492"/>
    </row>
    <row r="129" spans="1:4">
      <c r="A129" s="29"/>
      <c r="B129" s="29"/>
      <c r="C129" s="29"/>
      <c r="D129" s="29"/>
    </row>
    <row r="131" spans="1:4">
      <c r="A131" s="29"/>
      <c r="B131" s="29"/>
      <c r="C131" s="29"/>
      <c r="D131" s="29"/>
    </row>
    <row r="132" spans="1:4" ht="17.25" customHeight="1">
      <c r="A132" s="29"/>
      <c r="B132" s="29"/>
      <c r="C132" s="29"/>
      <c r="D132" s="29"/>
    </row>
    <row r="133" spans="1:4">
      <c r="A133" s="29"/>
      <c r="B133" s="29"/>
      <c r="C133" s="29"/>
      <c r="D133" s="29"/>
    </row>
  </sheetData>
  <mergeCells count="49">
    <mergeCell ref="A11:D13"/>
    <mergeCell ref="A7:B7"/>
    <mergeCell ref="A8:B8"/>
    <mergeCell ref="A9:B9"/>
    <mergeCell ref="A10:B10"/>
    <mergeCell ref="A1:D1"/>
    <mergeCell ref="A3:B3"/>
    <mergeCell ref="A4:B4"/>
    <mergeCell ref="A5:B5"/>
    <mergeCell ref="A6:B6"/>
    <mergeCell ref="A50:B51"/>
    <mergeCell ref="C50:C51"/>
    <mergeCell ref="A68:D68"/>
    <mergeCell ref="B71:D73"/>
    <mergeCell ref="D53:D54"/>
    <mergeCell ref="A58:B58"/>
    <mergeCell ref="A56:B56"/>
    <mergeCell ref="A64:B65"/>
    <mergeCell ref="A62:B62"/>
    <mergeCell ref="A52:B52"/>
    <mergeCell ref="C53:C54"/>
    <mergeCell ref="D50:D51"/>
    <mergeCell ref="A61:B61"/>
    <mergeCell ref="B91:D94"/>
    <mergeCell ref="B95:D96"/>
    <mergeCell ref="B97:D97"/>
    <mergeCell ref="B98:D99"/>
    <mergeCell ref="B100:D100"/>
    <mergeCell ref="A74:A76"/>
    <mergeCell ref="B74:D76"/>
    <mergeCell ref="B77:D82"/>
    <mergeCell ref="B84:D89"/>
    <mergeCell ref="B90:D90"/>
    <mergeCell ref="A127:C128"/>
    <mergeCell ref="D127:D128"/>
    <mergeCell ref="B101:D103"/>
    <mergeCell ref="B104:D105"/>
    <mergeCell ref="B106:D107"/>
    <mergeCell ref="B108:D109"/>
    <mergeCell ref="B110:D110"/>
    <mergeCell ref="A112:C112"/>
    <mergeCell ref="B113:C117"/>
    <mergeCell ref="A122:B122"/>
    <mergeCell ref="B118:C119"/>
    <mergeCell ref="B120:C120"/>
    <mergeCell ref="A123:C124"/>
    <mergeCell ref="D123:D124"/>
    <mergeCell ref="A125:C126"/>
    <mergeCell ref="D125:D126"/>
  </mergeCells>
  <pageMargins left="0.38" right="0.33"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169"/>
  <sheetViews>
    <sheetView topLeftCell="A94" zoomScale="87" zoomScaleNormal="87" workbookViewId="0">
      <selection activeCell="A117" sqref="A117:D120"/>
    </sheetView>
  </sheetViews>
  <sheetFormatPr defaultRowHeight="12.75"/>
  <cols>
    <col min="1" max="1" width="7.5703125" style="29" customWidth="1"/>
    <col min="2" max="2" width="39" style="29" customWidth="1"/>
    <col min="3" max="3" width="26" style="29" customWidth="1"/>
    <col min="4" max="4" width="24.28515625" style="29" customWidth="1"/>
    <col min="5" max="5" width="9.5703125" style="28" bestFit="1" customWidth="1"/>
    <col min="6" max="6" width="10.5703125" style="29" bestFit="1" customWidth="1"/>
    <col min="7" max="8" width="10.42578125" style="29" bestFit="1" customWidth="1"/>
    <col min="9" max="9" width="9.5703125" style="29" bestFit="1" customWidth="1"/>
    <col min="10" max="16384" width="9.140625" style="29"/>
  </cols>
  <sheetData>
    <row r="1" spans="1:5" ht="15" customHeight="1">
      <c r="A1" s="473" t="s">
        <v>514</v>
      </c>
      <c r="B1" s="473"/>
      <c r="C1" s="473"/>
      <c r="D1" s="473"/>
    </row>
    <row r="2" spans="1:5">
      <c r="A2" s="30"/>
      <c r="B2" s="30"/>
      <c r="C2" s="30"/>
      <c r="D2" s="30"/>
    </row>
    <row r="3" spans="1:5">
      <c r="A3" s="474" t="s">
        <v>43</v>
      </c>
      <c r="B3" s="474"/>
      <c r="C3" s="30"/>
      <c r="D3" s="30"/>
    </row>
    <row r="4" spans="1:5">
      <c r="A4" s="481" t="s">
        <v>47</v>
      </c>
      <c r="B4" s="481"/>
      <c r="C4" s="30">
        <v>1964</v>
      </c>
      <c r="D4" s="30"/>
    </row>
    <row r="5" spans="1:5">
      <c r="A5" s="481" t="s">
        <v>44</v>
      </c>
      <c r="B5" s="481"/>
      <c r="C5" s="30">
        <v>64</v>
      </c>
      <c r="D5" s="30"/>
    </row>
    <row r="6" spans="1:5">
      <c r="A6" s="481" t="s">
        <v>45</v>
      </c>
      <c r="B6" s="481"/>
      <c r="C6" s="30">
        <v>5</v>
      </c>
      <c r="D6" s="30"/>
    </row>
    <row r="7" spans="1:5">
      <c r="A7" s="481" t="s">
        <v>46</v>
      </c>
      <c r="B7" s="481"/>
      <c r="C7" s="30">
        <v>4</v>
      </c>
      <c r="D7" s="30"/>
    </row>
    <row r="8" spans="1:5">
      <c r="A8" s="481" t="s">
        <v>51</v>
      </c>
      <c r="B8" s="481"/>
      <c r="C8" s="30">
        <v>2543.1</v>
      </c>
      <c r="D8" s="30"/>
    </row>
    <row r="9" spans="1:5">
      <c r="A9" s="481" t="s">
        <v>56</v>
      </c>
      <c r="B9" s="481"/>
      <c r="C9" s="30">
        <v>288.3</v>
      </c>
      <c r="D9" s="30"/>
    </row>
    <row r="10" spans="1:5">
      <c r="A10" s="481" t="s">
        <v>52</v>
      </c>
      <c r="B10" s="481"/>
      <c r="C10" s="30">
        <v>92</v>
      </c>
      <c r="D10" s="30"/>
    </row>
    <row r="11" spans="1:5" s="34" customFormat="1">
      <c r="D11" s="35"/>
      <c r="E11" s="36"/>
    </row>
    <row r="12" spans="1:5">
      <c r="A12" s="479" t="s">
        <v>179</v>
      </c>
      <c r="B12" s="480"/>
      <c r="C12" s="480"/>
      <c r="D12" s="480"/>
    </row>
    <row r="13" spans="1:5" ht="13.5" thickBot="1">
      <c r="A13" s="480"/>
      <c r="B13" s="480"/>
      <c r="C13" s="480"/>
      <c r="D13" s="480"/>
    </row>
    <row r="14" spans="1:5" s="34" customFormat="1">
      <c r="A14" s="81" t="s">
        <v>184</v>
      </c>
      <c r="B14" s="82"/>
      <c r="C14" s="82"/>
      <c r="D14" s="83"/>
      <c r="E14" s="36"/>
    </row>
    <row r="15" spans="1:5" s="34" customFormat="1">
      <c r="A15" s="84" t="s">
        <v>518</v>
      </c>
      <c r="B15" s="41"/>
      <c r="C15" s="41"/>
      <c r="D15" s="152"/>
      <c r="E15" s="36"/>
    </row>
    <row r="16" spans="1:5" s="34" customFormat="1">
      <c r="A16" s="86" t="s">
        <v>251</v>
      </c>
      <c r="B16" s="41"/>
      <c r="C16" s="41"/>
      <c r="D16" s="152"/>
      <c r="E16" s="36"/>
    </row>
    <row r="17" spans="1:5" s="34" customFormat="1">
      <c r="A17" s="172" t="s">
        <v>519</v>
      </c>
      <c r="B17" s="48" t="s">
        <v>520</v>
      </c>
      <c r="C17" s="51"/>
      <c r="D17" s="105">
        <v>1458.01</v>
      </c>
      <c r="E17" s="36"/>
    </row>
    <row r="18" spans="1:5">
      <c r="A18" s="84" t="s">
        <v>281</v>
      </c>
      <c r="B18" s="39"/>
      <c r="C18" s="39"/>
      <c r="D18" s="85"/>
    </row>
    <row r="19" spans="1:5">
      <c r="A19" s="86" t="s">
        <v>1501</v>
      </c>
      <c r="B19" s="39"/>
      <c r="C19" s="39"/>
      <c r="D19" s="85"/>
    </row>
    <row r="20" spans="1:5">
      <c r="A20" s="172" t="s">
        <v>1255</v>
      </c>
      <c r="B20" s="48" t="s">
        <v>1331</v>
      </c>
      <c r="C20" s="48"/>
      <c r="D20" s="105">
        <v>1791.65</v>
      </c>
    </row>
    <row r="21" spans="1:5">
      <c r="A21" s="84" t="s">
        <v>403</v>
      </c>
      <c r="B21" s="39"/>
      <c r="C21" s="39"/>
      <c r="D21" s="85"/>
    </row>
    <row r="22" spans="1:5">
      <c r="A22" s="127" t="s">
        <v>401</v>
      </c>
      <c r="B22" s="39"/>
      <c r="C22" s="39"/>
      <c r="D22" s="85"/>
    </row>
    <row r="23" spans="1:5">
      <c r="A23" s="87" t="s">
        <v>402</v>
      </c>
      <c r="B23" s="39"/>
      <c r="C23" s="39"/>
      <c r="D23" s="85"/>
    </row>
    <row r="24" spans="1:5">
      <c r="A24" s="87" t="s">
        <v>404</v>
      </c>
      <c r="B24" s="39"/>
      <c r="C24" s="39"/>
      <c r="D24" s="85"/>
    </row>
    <row r="25" spans="1:5">
      <c r="A25" s="87" t="s">
        <v>405</v>
      </c>
      <c r="B25" s="39"/>
      <c r="C25" s="39"/>
      <c r="D25" s="85"/>
    </row>
    <row r="26" spans="1:5">
      <c r="A26" s="87" t="s">
        <v>406</v>
      </c>
      <c r="B26" s="39"/>
      <c r="C26" s="39"/>
      <c r="D26" s="85"/>
    </row>
    <row r="27" spans="1:5">
      <c r="A27" s="172" t="s">
        <v>631</v>
      </c>
      <c r="B27" s="48"/>
      <c r="C27" s="48"/>
      <c r="D27" s="105">
        <v>35453.870000000003</v>
      </c>
    </row>
    <row r="28" spans="1:5">
      <c r="A28" s="86" t="s">
        <v>258</v>
      </c>
      <c r="B28" s="39"/>
      <c r="C28" s="39"/>
      <c r="D28" s="85"/>
    </row>
    <row r="29" spans="1:5">
      <c r="A29" s="87" t="s">
        <v>521</v>
      </c>
      <c r="B29" s="39"/>
      <c r="C29" s="39"/>
      <c r="D29" s="85"/>
    </row>
    <row r="30" spans="1:5" ht="13.5" thickBot="1">
      <c r="A30" s="87"/>
      <c r="B30" s="39" t="s">
        <v>522</v>
      </c>
      <c r="C30" s="39"/>
      <c r="D30" s="85">
        <v>1365.27</v>
      </c>
    </row>
    <row r="31" spans="1:5" s="34" customFormat="1" ht="13.5" thickBot="1">
      <c r="A31" s="88" t="s">
        <v>48</v>
      </c>
      <c r="B31" s="89"/>
      <c r="C31" s="89"/>
      <c r="D31" s="90">
        <f>SUM(D14:D30)</f>
        <v>40068.799999999996</v>
      </c>
      <c r="E31" s="36"/>
    </row>
    <row r="32" spans="1:5" s="34" customFormat="1" ht="13.5" thickBot="1">
      <c r="A32" s="81"/>
      <c r="B32" s="82"/>
      <c r="C32" s="82"/>
      <c r="D32" s="92"/>
      <c r="E32" s="36"/>
    </row>
    <row r="33" spans="1:6">
      <c r="A33" s="81" t="s">
        <v>152</v>
      </c>
      <c r="B33" s="109"/>
      <c r="C33" s="138"/>
      <c r="D33" s="110"/>
    </row>
    <row r="34" spans="1:6" s="34" customFormat="1">
      <c r="A34" s="86" t="s">
        <v>153</v>
      </c>
      <c r="B34" s="41"/>
      <c r="C34" s="64"/>
      <c r="D34" s="130">
        <v>56935.03</v>
      </c>
      <c r="E34" s="36"/>
    </row>
    <row r="35" spans="1:6">
      <c r="A35" s="86" t="s">
        <v>50</v>
      </c>
      <c r="B35" s="39"/>
      <c r="C35" s="52"/>
      <c r="D35" s="93"/>
    </row>
    <row r="36" spans="1:6" s="39" customFormat="1" ht="15" customHeight="1">
      <c r="A36" s="172" t="s">
        <v>322</v>
      </c>
      <c r="B36" s="48"/>
      <c r="C36" s="24" t="s">
        <v>1544</v>
      </c>
      <c r="D36" s="96"/>
      <c r="E36" s="40"/>
    </row>
    <row r="37" spans="1:6" s="39" customFormat="1">
      <c r="A37" s="140" t="s">
        <v>324</v>
      </c>
      <c r="B37" s="46"/>
      <c r="C37" s="22" t="s">
        <v>317</v>
      </c>
      <c r="D37" s="255"/>
      <c r="E37" s="40"/>
    </row>
    <row r="38" spans="1:6" s="41" customFormat="1">
      <c r="A38" s="459" t="s">
        <v>330</v>
      </c>
      <c r="B38" s="460"/>
      <c r="C38" s="455" t="s">
        <v>41</v>
      </c>
      <c r="D38" s="457"/>
      <c r="E38" s="42"/>
    </row>
    <row r="39" spans="1:6" s="41" customFormat="1">
      <c r="A39" s="463" t="s">
        <v>339</v>
      </c>
      <c r="B39" s="464"/>
      <c r="C39" s="456"/>
      <c r="D39" s="458"/>
      <c r="E39" s="42"/>
    </row>
    <row r="40" spans="1:6" s="41" customFormat="1">
      <c r="A40" s="97" t="s">
        <v>330</v>
      </c>
      <c r="B40" s="54"/>
      <c r="C40" s="455" t="s">
        <v>40</v>
      </c>
      <c r="D40" s="457"/>
      <c r="E40" s="42"/>
    </row>
    <row r="41" spans="1:6" s="41" customFormat="1">
      <c r="A41" s="240" t="s">
        <v>313</v>
      </c>
      <c r="B41" s="239"/>
      <c r="C41" s="468"/>
      <c r="D41" s="472"/>
      <c r="E41" s="42"/>
    </row>
    <row r="42" spans="1:6" s="41" customFormat="1">
      <c r="A42" s="253" t="s">
        <v>340</v>
      </c>
      <c r="B42" s="254"/>
      <c r="C42" s="456"/>
      <c r="D42" s="458"/>
      <c r="E42" s="42"/>
    </row>
    <row r="43" spans="1:6" s="41" customFormat="1">
      <c r="A43" s="459" t="s">
        <v>330</v>
      </c>
      <c r="B43" s="460"/>
      <c r="C43" s="465" t="s">
        <v>40</v>
      </c>
      <c r="D43" s="457"/>
      <c r="E43" s="42"/>
    </row>
    <row r="44" spans="1:6" s="41" customFormat="1">
      <c r="A44" s="463" t="s">
        <v>341</v>
      </c>
      <c r="B44" s="464"/>
      <c r="C44" s="466"/>
      <c r="D44" s="458"/>
      <c r="E44" s="42"/>
    </row>
    <row r="45" spans="1:6" s="41" customFormat="1">
      <c r="A45" s="240" t="s">
        <v>330</v>
      </c>
      <c r="B45" s="239"/>
      <c r="C45" s="467" t="s">
        <v>41</v>
      </c>
      <c r="D45" s="472"/>
      <c r="E45" s="42"/>
    </row>
    <row r="46" spans="1:6" s="41" customFormat="1">
      <c r="A46" s="240" t="s">
        <v>348</v>
      </c>
      <c r="B46" s="239"/>
      <c r="C46" s="467"/>
      <c r="D46" s="472"/>
      <c r="E46" s="42"/>
    </row>
    <row r="47" spans="1:6">
      <c r="A47" s="100" t="s">
        <v>186</v>
      </c>
      <c r="B47" s="58"/>
      <c r="C47" s="60" t="s">
        <v>315</v>
      </c>
      <c r="D47" s="131">
        <v>15325.27</v>
      </c>
    </row>
    <row r="48" spans="1:6" s="39" customFormat="1">
      <c r="A48" s="434" t="s">
        <v>187</v>
      </c>
      <c r="B48" s="435"/>
      <c r="C48" s="60" t="s">
        <v>1</v>
      </c>
      <c r="D48" s="132">
        <f>427.89</f>
        <v>427.89</v>
      </c>
      <c r="E48" s="40"/>
      <c r="F48" s="28"/>
    </row>
    <row r="49" spans="1:5" s="39" customFormat="1" ht="14.25" customHeight="1">
      <c r="A49" s="461" t="s">
        <v>188</v>
      </c>
      <c r="B49" s="462"/>
      <c r="C49" s="60" t="s">
        <v>315</v>
      </c>
      <c r="D49" s="133">
        <v>15334.91</v>
      </c>
      <c r="E49" s="40"/>
    </row>
    <row r="50" spans="1:5" s="41" customFormat="1">
      <c r="A50" s="101" t="s">
        <v>189</v>
      </c>
      <c r="B50" s="32"/>
      <c r="C50" s="60" t="s">
        <v>1662</v>
      </c>
      <c r="D50" s="134">
        <v>1703.48</v>
      </c>
      <c r="E50" s="42"/>
    </row>
    <row r="51" spans="1:5">
      <c r="A51" s="86" t="s">
        <v>268</v>
      </c>
      <c r="B51" s="41"/>
      <c r="C51" s="217" t="s">
        <v>39</v>
      </c>
      <c r="D51" s="130">
        <v>1932.75</v>
      </c>
    </row>
    <row r="52" spans="1:5">
      <c r="A52" s="439" t="s">
        <v>1683</v>
      </c>
      <c r="B52" s="440"/>
      <c r="C52" s="443" t="s">
        <v>1229</v>
      </c>
      <c r="D52" s="445">
        <v>5600</v>
      </c>
    </row>
    <row r="53" spans="1:5">
      <c r="A53" s="441"/>
      <c r="B53" s="442"/>
      <c r="C53" s="444"/>
      <c r="D53" s="446"/>
    </row>
    <row r="54" spans="1:5" ht="12.75" customHeight="1">
      <c r="A54" s="447" t="s">
        <v>1545</v>
      </c>
      <c r="B54" s="440"/>
      <c r="C54" s="443" t="s">
        <v>1324</v>
      </c>
      <c r="D54" s="470">
        <v>2176.5300000000002</v>
      </c>
    </row>
    <row r="55" spans="1:5">
      <c r="A55" s="448"/>
      <c r="B55" s="449"/>
      <c r="C55" s="469"/>
      <c r="D55" s="471"/>
    </row>
    <row r="56" spans="1:5">
      <c r="A56" s="461" t="s">
        <v>244</v>
      </c>
      <c r="B56" s="462"/>
      <c r="C56" s="60" t="s">
        <v>42</v>
      </c>
      <c r="D56" s="131">
        <v>16504.740000000002</v>
      </c>
    </row>
    <row r="57" spans="1:5">
      <c r="A57" s="103" t="s">
        <v>50</v>
      </c>
      <c r="B57" s="47"/>
      <c r="C57" s="26"/>
      <c r="D57" s="136"/>
    </row>
    <row r="58" spans="1:5" ht="12.75" customHeight="1">
      <c r="A58" s="475" t="s">
        <v>347</v>
      </c>
      <c r="B58" s="476"/>
      <c r="C58" s="52"/>
      <c r="D58" s="112">
        <v>9408.64</v>
      </c>
    </row>
    <row r="59" spans="1:5" ht="13.5" thickBot="1">
      <c r="A59" s="477"/>
      <c r="B59" s="478"/>
      <c r="C59" s="166"/>
      <c r="D59" s="167"/>
    </row>
    <row r="60" spans="1:5" ht="13.5" thickBot="1">
      <c r="A60" s="114" t="s">
        <v>48</v>
      </c>
      <c r="B60" s="108"/>
      <c r="C60" s="108"/>
      <c r="D60" s="129">
        <f>SUM(D34,D47:D56)</f>
        <v>115940.6</v>
      </c>
    </row>
    <row r="61" spans="1:5">
      <c r="A61" s="433"/>
      <c r="B61" s="433"/>
      <c r="C61" s="433"/>
      <c r="D61" s="433"/>
    </row>
    <row r="62" spans="1:5">
      <c r="A62" s="378"/>
      <c r="B62" s="378"/>
      <c r="C62" s="378"/>
      <c r="D62" s="378"/>
    </row>
    <row r="63" spans="1:5">
      <c r="A63" s="433" t="s">
        <v>180</v>
      </c>
      <c r="B63" s="433"/>
      <c r="C63" s="433"/>
      <c r="D63" s="433"/>
    </row>
    <row r="64" spans="1:5" ht="13.5" thickBot="1">
      <c r="A64" s="71"/>
      <c r="B64" s="71"/>
      <c r="C64" s="71"/>
      <c r="D64" s="71"/>
    </row>
    <row r="65" spans="1:4">
      <c r="A65" s="156" t="s">
        <v>130</v>
      </c>
      <c r="B65" s="122" t="s">
        <v>156</v>
      </c>
      <c r="C65" s="123"/>
      <c r="D65" s="124"/>
    </row>
    <row r="66" spans="1:4" ht="12.75" customHeight="1">
      <c r="A66" s="157" t="s">
        <v>131</v>
      </c>
      <c r="B66" s="424" t="s">
        <v>241</v>
      </c>
      <c r="C66" s="425"/>
      <c r="D66" s="426"/>
    </row>
    <row r="67" spans="1:4" ht="15.75" customHeight="1">
      <c r="A67" s="158"/>
      <c r="B67" s="430"/>
      <c r="C67" s="431"/>
      <c r="D67" s="432"/>
    </row>
    <row r="68" spans="1:4">
      <c r="A68" s="483" t="s">
        <v>132</v>
      </c>
      <c r="B68" s="424" t="s">
        <v>157</v>
      </c>
      <c r="C68" s="425"/>
      <c r="D68" s="426"/>
    </row>
    <row r="69" spans="1:4">
      <c r="A69" s="483"/>
      <c r="B69" s="427"/>
      <c r="C69" s="428"/>
      <c r="D69" s="429"/>
    </row>
    <row r="70" spans="1:4">
      <c r="A70" s="484"/>
      <c r="B70" s="430"/>
      <c r="C70" s="431"/>
      <c r="D70" s="432"/>
    </row>
    <row r="71" spans="1:4" ht="12.75" customHeight="1">
      <c r="A71" s="159" t="s">
        <v>159</v>
      </c>
      <c r="B71" s="424" t="s">
        <v>158</v>
      </c>
      <c r="C71" s="425"/>
      <c r="D71" s="426"/>
    </row>
    <row r="72" spans="1:4">
      <c r="A72" s="160"/>
      <c r="B72" s="427"/>
      <c r="C72" s="428"/>
      <c r="D72" s="429"/>
    </row>
    <row r="73" spans="1:4">
      <c r="A73" s="161"/>
      <c r="B73" s="427"/>
      <c r="C73" s="428"/>
      <c r="D73" s="429"/>
    </row>
    <row r="74" spans="1:4" ht="15" customHeight="1">
      <c r="A74" s="161"/>
      <c r="B74" s="427"/>
      <c r="C74" s="428"/>
      <c r="D74" s="429"/>
    </row>
    <row r="75" spans="1:4" ht="15" customHeight="1">
      <c r="A75" s="161"/>
      <c r="B75" s="427"/>
      <c r="C75" s="428"/>
      <c r="D75" s="429"/>
    </row>
    <row r="76" spans="1:4" ht="15" customHeight="1">
      <c r="A76" s="162"/>
      <c r="B76" s="430"/>
      <c r="C76" s="431"/>
      <c r="D76" s="432"/>
    </row>
    <row r="77" spans="1:4" ht="15" customHeight="1">
      <c r="A77" s="163" t="s">
        <v>160</v>
      </c>
      <c r="B77" s="45" t="s">
        <v>161</v>
      </c>
      <c r="C77" s="46"/>
      <c r="D77" s="126"/>
    </row>
    <row r="78" spans="1:4" ht="15" customHeight="1">
      <c r="A78" s="74" t="s">
        <v>162</v>
      </c>
      <c r="B78" s="424" t="s">
        <v>199</v>
      </c>
      <c r="C78" s="425"/>
      <c r="D78" s="426"/>
    </row>
    <row r="79" spans="1:4" ht="15" customHeight="1">
      <c r="A79" s="161"/>
      <c r="B79" s="427"/>
      <c r="C79" s="428"/>
      <c r="D79" s="429"/>
    </row>
    <row r="80" spans="1:4">
      <c r="A80" s="161"/>
      <c r="B80" s="427"/>
      <c r="C80" s="428"/>
      <c r="D80" s="429"/>
    </row>
    <row r="81" spans="1:4">
      <c r="A81" s="161"/>
      <c r="B81" s="427"/>
      <c r="C81" s="428"/>
      <c r="D81" s="429"/>
    </row>
    <row r="82" spans="1:4">
      <c r="A82" s="161"/>
      <c r="B82" s="427"/>
      <c r="C82" s="428"/>
      <c r="D82" s="429"/>
    </row>
    <row r="83" spans="1:4">
      <c r="A83" s="161"/>
      <c r="B83" s="427"/>
      <c r="C83" s="428"/>
      <c r="D83" s="429"/>
    </row>
    <row r="84" spans="1:4">
      <c r="A84" s="74" t="s">
        <v>163</v>
      </c>
      <c r="B84" s="436" t="s">
        <v>164</v>
      </c>
      <c r="C84" s="437"/>
      <c r="D84" s="438"/>
    </row>
    <row r="85" spans="1:4" ht="12.75" customHeight="1">
      <c r="A85" s="74" t="s">
        <v>165</v>
      </c>
      <c r="B85" s="424" t="s">
        <v>201</v>
      </c>
      <c r="C85" s="425"/>
      <c r="D85" s="426"/>
    </row>
    <row r="86" spans="1:4">
      <c r="A86" s="161"/>
      <c r="B86" s="427"/>
      <c r="C86" s="428"/>
      <c r="D86" s="429"/>
    </row>
    <row r="87" spans="1:4">
      <c r="A87" s="161"/>
      <c r="B87" s="427"/>
      <c r="C87" s="428"/>
      <c r="D87" s="429"/>
    </row>
    <row r="88" spans="1:4">
      <c r="A88" s="162"/>
      <c r="B88" s="430"/>
      <c r="C88" s="431"/>
      <c r="D88" s="432"/>
    </row>
    <row r="89" spans="1:4">
      <c r="A89" s="77" t="s">
        <v>166</v>
      </c>
      <c r="B89" s="496" t="s">
        <v>193</v>
      </c>
      <c r="C89" s="497"/>
      <c r="D89" s="498"/>
    </row>
    <row r="90" spans="1:4">
      <c r="A90" s="75"/>
      <c r="B90" s="499"/>
      <c r="C90" s="500"/>
      <c r="D90" s="501"/>
    </row>
    <row r="91" spans="1:4" ht="27.75" customHeight="1">
      <c r="A91" s="272" t="s">
        <v>168</v>
      </c>
      <c r="B91" s="500" t="s">
        <v>194</v>
      </c>
      <c r="C91" s="500"/>
      <c r="D91" s="501"/>
    </row>
    <row r="92" spans="1:4">
      <c r="A92" s="74" t="s">
        <v>170</v>
      </c>
      <c r="B92" s="424" t="s">
        <v>173</v>
      </c>
      <c r="C92" s="425"/>
      <c r="D92" s="426"/>
    </row>
    <row r="93" spans="1:4">
      <c r="A93" s="162"/>
      <c r="B93" s="430"/>
      <c r="C93" s="431"/>
      <c r="D93" s="432"/>
    </row>
    <row r="94" spans="1:4">
      <c r="A94" s="74" t="s">
        <v>172</v>
      </c>
      <c r="B94" s="436" t="s">
        <v>175</v>
      </c>
      <c r="C94" s="437"/>
      <c r="D94" s="438"/>
    </row>
    <row r="95" spans="1:4" ht="12.75" customHeight="1">
      <c r="A95" s="79" t="s">
        <v>174</v>
      </c>
      <c r="B95" s="424" t="s">
        <v>167</v>
      </c>
      <c r="C95" s="425"/>
      <c r="D95" s="426"/>
    </row>
    <row r="96" spans="1:4">
      <c r="A96" s="77"/>
      <c r="B96" s="427"/>
      <c r="C96" s="428"/>
      <c r="D96" s="429"/>
    </row>
    <row r="97" spans="1:4">
      <c r="A97" s="75"/>
      <c r="B97" s="430"/>
      <c r="C97" s="431"/>
      <c r="D97" s="432"/>
    </row>
    <row r="98" spans="1:4">
      <c r="A98" s="161" t="s">
        <v>176</v>
      </c>
      <c r="B98" s="424" t="s">
        <v>169</v>
      </c>
      <c r="C98" s="425"/>
      <c r="D98" s="426"/>
    </row>
    <row r="99" spans="1:4">
      <c r="A99" s="162"/>
      <c r="B99" s="430"/>
      <c r="C99" s="431"/>
      <c r="D99" s="432"/>
    </row>
    <row r="100" spans="1:4">
      <c r="A100" s="74" t="s">
        <v>178</v>
      </c>
      <c r="B100" s="424" t="s">
        <v>171</v>
      </c>
      <c r="C100" s="425"/>
      <c r="D100" s="426"/>
    </row>
    <row r="101" spans="1:4">
      <c r="A101" s="162"/>
      <c r="B101" s="430"/>
      <c r="C101" s="431"/>
      <c r="D101" s="432"/>
    </row>
    <row r="102" spans="1:4">
      <c r="A102" s="74" t="s">
        <v>195</v>
      </c>
      <c r="B102" s="424" t="s">
        <v>177</v>
      </c>
      <c r="C102" s="425"/>
      <c r="D102" s="426"/>
    </row>
    <row r="103" spans="1:4">
      <c r="A103" s="162"/>
      <c r="B103" s="430"/>
      <c r="C103" s="431"/>
      <c r="D103" s="432"/>
    </row>
    <row r="104" spans="1:4" ht="13.5" thickBot="1">
      <c r="A104" s="161" t="s">
        <v>182</v>
      </c>
      <c r="B104" s="452" t="s">
        <v>200</v>
      </c>
      <c r="C104" s="453"/>
      <c r="D104" s="454"/>
    </row>
    <row r="105" spans="1:4" ht="13.5" thickBot="1">
      <c r="A105" s="114" t="s">
        <v>48</v>
      </c>
      <c r="B105" s="108"/>
      <c r="C105" s="108"/>
      <c r="D105" s="115"/>
    </row>
    <row r="106" spans="1:4" ht="13.5" thickBot="1">
      <c r="A106" s="450" t="s">
        <v>181</v>
      </c>
      <c r="B106" s="451"/>
      <c r="C106" s="451"/>
      <c r="D106" s="115">
        <v>48674.93</v>
      </c>
    </row>
    <row r="107" spans="1:4" ht="12.75" customHeight="1">
      <c r="A107" s="219" t="s">
        <v>183</v>
      </c>
      <c r="B107" s="494" t="s">
        <v>1653</v>
      </c>
      <c r="C107" s="495"/>
      <c r="D107" s="165"/>
    </row>
    <row r="108" spans="1:4">
      <c r="A108" s="161"/>
      <c r="B108" s="427"/>
      <c r="C108" s="476"/>
      <c r="D108" s="116"/>
    </row>
    <row r="109" spans="1:4">
      <c r="A109" s="161"/>
      <c r="B109" s="427"/>
      <c r="C109" s="476"/>
      <c r="D109" s="116"/>
    </row>
    <row r="110" spans="1:4">
      <c r="A110" s="161"/>
      <c r="B110" s="427"/>
      <c r="C110" s="476"/>
      <c r="D110" s="116"/>
    </row>
    <row r="111" spans="1:4">
      <c r="A111" s="162"/>
      <c r="B111" s="430"/>
      <c r="C111" s="496"/>
      <c r="D111" s="154">
        <v>13859.9</v>
      </c>
    </row>
    <row r="112" spans="1:4">
      <c r="A112" s="74" t="s">
        <v>196</v>
      </c>
      <c r="B112" s="424" t="s">
        <v>311</v>
      </c>
      <c r="C112" s="493"/>
      <c r="D112" s="141"/>
    </row>
    <row r="113" spans="1:4">
      <c r="A113" s="162"/>
      <c r="B113" s="430"/>
      <c r="C113" s="496"/>
      <c r="D113" s="154">
        <v>381.47</v>
      </c>
    </row>
    <row r="114" spans="1:4" ht="13.5" thickBot="1">
      <c r="A114" s="74" t="s">
        <v>197</v>
      </c>
      <c r="B114" s="424" t="s">
        <v>1651</v>
      </c>
      <c r="C114" s="493"/>
      <c r="D114" s="141">
        <v>7807.32</v>
      </c>
    </row>
    <row r="115" spans="1:4" ht="13.5" thickBot="1">
      <c r="A115" s="215" t="s">
        <v>48</v>
      </c>
      <c r="B115" s="108"/>
      <c r="C115" s="108"/>
      <c r="D115" s="115">
        <f>SUM(D107:D114)</f>
        <v>22048.69</v>
      </c>
    </row>
    <row r="116" spans="1:4" ht="15.75">
      <c r="A116" s="684" t="s">
        <v>53</v>
      </c>
      <c r="B116" s="685"/>
      <c r="C116" s="686"/>
      <c r="D116" s="682">
        <f>SUM(D31,D60,D106,D115)</f>
        <v>226733.02</v>
      </c>
    </row>
    <row r="117" spans="1:4" ht="15.75" customHeight="1">
      <c r="A117" s="687" t="s">
        <v>1686</v>
      </c>
      <c r="B117" s="687"/>
      <c r="C117" s="687"/>
      <c r="D117" s="688">
        <v>911160.5199999999</v>
      </c>
    </row>
    <row r="118" spans="1:4" ht="15.75" customHeight="1">
      <c r="A118" s="687"/>
      <c r="B118" s="687"/>
      <c r="C118" s="687"/>
      <c r="D118" s="688"/>
    </row>
    <row r="119" spans="1:4" ht="15.75" customHeight="1">
      <c r="A119" s="562" t="s">
        <v>1687</v>
      </c>
      <c r="B119" s="562"/>
      <c r="C119" s="562"/>
      <c r="D119" s="683">
        <v>208636.1</v>
      </c>
    </row>
    <row r="120" spans="1:4" ht="15.75" customHeight="1">
      <c r="A120" s="577"/>
      <c r="B120" s="577"/>
      <c r="C120" s="577"/>
      <c r="D120" s="471"/>
    </row>
    <row r="121" spans="1:4">
      <c r="A121" s="486" t="s">
        <v>1665</v>
      </c>
      <c r="B121" s="487"/>
      <c r="C121" s="488"/>
      <c r="D121" s="683">
        <v>135596.29999999999</v>
      </c>
    </row>
    <row r="122" spans="1:4">
      <c r="A122" s="489"/>
      <c r="B122" s="490"/>
      <c r="C122" s="491"/>
      <c r="D122" s="492"/>
    </row>
    <row r="143" spans="1:5" s="39" customFormat="1">
      <c r="A143" s="485"/>
      <c r="B143" s="485"/>
      <c r="E143" s="40"/>
    </row>
    <row r="144" spans="1:5" s="41" customFormat="1">
      <c r="A144" s="482"/>
      <c r="B144" s="482"/>
      <c r="E144" s="42"/>
    </row>
    <row r="145" spans="1:5" s="39" customFormat="1">
      <c r="A145" s="41"/>
      <c r="D145" s="37"/>
      <c r="E145" s="40"/>
    </row>
    <row r="146" spans="1:5" s="39" customFormat="1">
      <c r="E146" s="40"/>
    </row>
    <row r="147" spans="1:5" s="39" customFormat="1">
      <c r="E147" s="40"/>
    </row>
    <row r="148" spans="1:5" s="39" customFormat="1">
      <c r="E148" s="40"/>
    </row>
    <row r="149" spans="1:5" s="39" customFormat="1">
      <c r="E149" s="40"/>
    </row>
    <row r="151" spans="1:5" s="39" customFormat="1">
      <c r="E151" s="40"/>
    </row>
    <row r="152" spans="1:5" s="41" customFormat="1">
      <c r="E152" s="42"/>
    </row>
    <row r="153" spans="1:5" s="39" customFormat="1">
      <c r="E153" s="40"/>
    </row>
    <row r="154" spans="1:5" s="39" customFormat="1">
      <c r="E154" s="40"/>
    </row>
    <row r="155" spans="1:5" s="39" customFormat="1">
      <c r="E155" s="40"/>
    </row>
    <row r="156" spans="1:5" s="39" customFormat="1">
      <c r="E156" s="40"/>
    </row>
    <row r="157" spans="1:5" s="39" customFormat="1">
      <c r="E157" s="40"/>
    </row>
    <row r="158" spans="1:5" s="39" customFormat="1">
      <c r="E158" s="40"/>
    </row>
    <row r="159" spans="1:5" s="39" customFormat="1">
      <c r="E159" s="40"/>
    </row>
    <row r="160" spans="1:5" s="39" customFormat="1">
      <c r="E160" s="40"/>
    </row>
    <row r="161" spans="5:5" s="39" customFormat="1">
      <c r="E161" s="40"/>
    </row>
    <row r="162" spans="5:5" s="39" customFormat="1">
      <c r="E162" s="40"/>
    </row>
    <row r="163" spans="5:5" s="39" customFormat="1">
      <c r="E163" s="40"/>
    </row>
    <row r="164" spans="5:5" s="39" customFormat="1">
      <c r="E164" s="40"/>
    </row>
    <row r="165" spans="5:5" s="39" customFormat="1">
      <c r="E165" s="40"/>
    </row>
    <row r="166" spans="5:5" s="39" customFormat="1">
      <c r="E166" s="40"/>
    </row>
    <row r="167" spans="5:5" s="39" customFormat="1">
      <c r="E167" s="40"/>
    </row>
    <row r="168" spans="5:5" s="39" customFormat="1">
      <c r="E168" s="40"/>
    </row>
    <row r="169" spans="5:5" s="39" customFormat="1">
      <c r="E169" s="40"/>
    </row>
  </sheetData>
  <mergeCells count="62">
    <mergeCell ref="A117:C118"/>
    <mergeCell ref="D117:D118"/>
    <mergeCell ref="A119:C120"/>
    <mergeCell ref="D119:D120"/>
    <mergeCell ref="A144:B144"/>
    <mergeCell ref="A68:A70"/>
    <mergeCell ref="A143:B143"/>
    <mergeCell ref="B68:D70"/>
    <mergeCell ref="B71:D76"/>
    <mergeCell ref="A121:C122"/>
    <mergeCell ref="D121:D122"/>
    <mergeCell ref="B94:D94"/>
    <mergeCell ref="B102:D103"/>
    <mergeCell ref="B114:C114"/>
    <mergeCell ref="B107:C111"/>
    <mergeCell ref="B100:D101"/>
    <mergeCell ref="B92:D93"/>
    <mergeCell ref="B89:D90"/>
    <mergeCell ref="B91:D91"/>
    <mergeCell ref="B112:C113"/>
    <mergeCell ref="A1:D1"/>
    <mergeCell ref="A3:B3"/>
    <mergeCell ref="A58:B59"/>
    <mergeCell ref="A12:D13"/>
    <mergeCell ref="A4:B4"/>
    <mergeCell ref="A5:B5"/>
    <mergeCell ref="A6:B6"/>
    <mergeCell ref="A7:B7"/>
    <mergeCell ref="A8:B8"/>
    <mergeCell ref="A9:B9"/>
    <mergeCell ref="A10:B10"/>
    <mergeCell ref="A39:B39"/>
    <mergeCell ref="D40:D42"/>
    <mergeCell ref="C38:C39"/>
    <mergeCell ref="D43:D44"/>
    <mergeCell ref="A61:D61"/>
    <mergeCell ref="A43:B43"/>
    <mergeCell ref="A56:B56"/>
    <mergeCell ref="A44:B44"/>
    <mergeCell ref="C43:C44"/>
    <mergeCell ref="C45:C46"/>
    <mergeCell ref="A49:B49"/>
    <mergeCell ref="A38:B38"/>
    <mergeCell ref="C40:C42"/>
    <mergeCell ref="D38:D39"/>
    <mergeCell ref="C54:C55"/>
    <mergeCell ref="D54:D55"/>
    <mergeCell ref="D45:D46"/>
    <mergeCell ref="B98:D99"/>
    <mergeCell ref="A106:C106"/>
    <mergeCell ref="B104:D104"/>
    <mergeCell ref="B95:D97"/>
    <mergeCell ref="B85:D88"/>
    <mergeCell ref="B78:D83"/>
    <mergeCell ref="B66:D67"/>
    <mergeCell ref="A63:D63"/>
    <mergeCell ref="A48:B48"/>
    <mergeCell ref="B84:D84"/>
    <mergeCell ref="A52:B53"/>
    <mergeCell ref="C52:C53"/>
    <mergeCell ref="D52:D53"/>
    <mergeCell ref="A54:B55"/>
  </mergeCells>
  <pageMargins left="0.3" right="0.31" top="0.57999999999999996" bottom="0.5" header="0.75" footer="0.48"/>
  <pageSetup paperSize="9" orientation="portrait" r:id="rId1"/>
</worksheet>
</file>

<file path=xl/worksheets/sheet20.xml><?xml version="1.0" encoding="utf-8"?>
<worksheet xmlns="http://schemas.openxmlformats.org/spreadsheetml/2006/main" xmlns:r="http://schemas.openxmlformats.org/officeDocument/2006/relationships">
  <dimension ref="A1:D220"/>
  <sheetViews>
    <sheetView topLeftCell="A118" zoomScale="79" zoomScaleNormal="79" workbookViewId="0">
      <selection activeCell="A127" sqref="A127:D130"/>
    </sheetView>
  </sheetViews>
  <sheetFormatPr defaultRowHeight="15"/>
  <cols>
    <col min="1" max="1" width="10" customWidth="1"/>
    <col min="2" max="2" width="42.28515625" customWidth="1"/>
    <col min="3" max="3" width="23.28515625" customWidth="1"/>
    <col min="4" max="4" width="20" customWidth="1"/>
    <col min="5" max="5" width="11.5703125" customWidth="1"/>
    <col min="6" max="6" width="11.85546875" bestFit="1" customWidth="1"/>
    <col min="7" max="7" width="11.5703125" customWidth="1"/>
    <col min="8" max="8" width="10.42578125" bestFit="1" customWidth="1"/>
    <col min="9" max="9" width="11.5703125" bestFit="1" customWidth="1"/>
    <col min="10" max="10" width="10.42578125" bestFit="1" customWidth="1"/>
  </cols>
  <sheetData>
    <row r="1" spans="1:4" ht="15" customHeight="1">
      <c r="A1" s="473" t="s">
        <v>514</v>
      </c>
      <c r="B1" s="473"/>
      <c r="C1" s="473"/>
      <c r="D1" s="473"/>
    </row>
    <row r="2" spans="1:4">
      <c r="A2" s="30"/>
      <c r="B2" s="30"/>
      <c r="C2" s="30"/>
      <c r="D2" s="30"/>
    </row>
    <row r="3" spans="1:4">
      <c r="A3" s="474" t="s">
        <v>60</v>
      </c>
      <c r="B3" s="474"/>
      <c r="C3" s="30"/>
      <c r="D3" s="30"/>
    </row>
    <row r="4" spans="1:4">
      <c r="A4" s="481" t="s">
        <v>47</v>
      </c>
      <c r="B4" s="481"/>
      <c r="C4" s="30">
        <v>1970</v>
      </c>
      <c r="D4" s="30"/>
    </row>
    <row r="5" spans="1:4">
      <c r="A5" s="481" t="s">
        <v>44</v>
      </c>
      <c r="B5" s="481"/>
      <c r="C5" s="30">
        <v>82</v>
      </c>
      <c r="D5" s="30"/>
    </row>
    <row r="6" spans="1:4">
      <c r="A6" s="481" t="s">
        <v>45</v>
      </c>
      <c r="B6" s="481"/>
      <c r="C6" s="30">
        <v>5</v>
      </c>
      <c r="D6" s="30"/>
    </row>
    <row r="7" spans="1:4">
      <c r="A7" s="481" t="s">
        <v>46</v>
      </c>
      <c r="B7" s="481"/>
      <c r="C7" s="30">
        <v>5</v>
      </c>
      <c r="D7" s="30"/>
    </row>
    <row r="8" spans="1:4">
      <c r="A8" s="481" t="s">
        <v>51</v>
      </c>
      <c r="B8" s="481"/>
      <c r="C8" s="30">
        <v>3704</v>
      </c>
      <c r="D8" s="30"/>
    </row>
    <row r="9" spans="1:4">
      <c r="A9" s="481" t="s">
        <v>56</v>
      </c>
      <c r="B9" s="481"/>
      <c r="C9" s="30">
        <v>394.1</v>
      </c>
      <c r="D9" s="30"/>
    </row>
    <row r="10" spans="1:4">
      <c r="A10" s="481" t="s">
        <v>52</v>
      </c>
      <c r="B10" s="481"/>
      <c r="C10" s="30">
        <v>136</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4" t="s">
        <v>143</v>
      </c>
      <c r="B14" s="39"/>
      <c r="C14" s="39"/>
      <c r="D14" s="85"/>
    </row>
    <row r="15" spans="1:4">
      <c r="A15" s="86" t="s">
        <v>225</v>
      </c>
      <c r="B15" s="39"/>
      <c r="C15" s="39"/>
      <c r="D15" s="85"/>
    </row>
    <row r="16" spans="1:4">
      <c r="A16" s="87" t="s">
        <v>833</v>
      </c>
      <c r="B16" s="39"/>
      <c r="C16" s="39"/>
      <c r="D16" s="85"/>
    </row>
    <row r="17" spans="1:4">
      <c r="A17" s="172"/>
      <c r="B17" s="48" t="s">
        <v>832</v>
      </c>
      <c r="C17" s="48"/>
      <c r="D17" s="105">
        <v>13248.79</v>
      </c>
    </row>
    <row r="18" spans="1:4">
      <c r="A18" s="84" t="s">
        <v>146</v>
      </c>
      <c r="B18" s="39"/>
      <c r="C18" s="39"/>
      <c r="D18" s="85"/>
    </row>
    <row r="19" spans="1:4">
      <c r="A19" s="86" t="s">
        <v>290</v>
      </c>
      <c r="B19" s="39"/>
      <c r="C19" s="39"/>
      <c r="D19" s="85"/>
    </row>
    <row r="20" spans="1:4">
      <c r="A20" s="87" t="s">
        <v>1102</v>
      </c>
      <c r="B20" s="39" t="s">
        <v>1246</v>
      </c>
      <c r="C20" s="39"/>
      <c r="D20" s="85"/>
    </row>
    <row r="21" spans="1:4">
      <c r="A21" s="87"/>
      <c r="B21" s="39" t="s">
        <v>1247</v>
      </c>
      <c r="C21" s="39"/>
      <c r="D21" s="85"/>
    </row>
    <row r="22" spans="1:4">
      <c r="A22" s="172"/>
      <c r="B22" s="48" t="s">
        <v>1248</v>
      </c>
      <c r="C22" s="48"/>
      <c r="D22" s="105">
        <v>6041.2</v>
      </c>
    </row>
    <row r="23" spans="1:4">
      <c r="A23" s="86" t="s">
        <v>284</v>
      </c>
      <c r="B23" s="39"/>
      <c r="C23" s="39"/>
      <c r="D23" s="85"/>
    </row>
    <row r="24" spans="1:4">
      <c r="A24" s="172" t="s">
        <v>356</v>
      </c>
      <c r="B24" s="48" t="s">
        <v>984</v>
      </c>
      <c r="C24" s="48"/>
      <c r="D24" s="105">
        <v>1124.5899999999999</v>
      </c>
    </row>
    <row r="25" spans="1:4">
      <c r="A25" s="87" t="s">
        <v>356</v>
      </c>
      <c r="B25" s="39" t="s">
        <v>1391</v>
      </c>
      <c r="C25" s="39"/>
      <c r="D25" s="85"/>
    </row>
    <row r="26" spans="1:4">
      <c r="A26" s="172"/>
      <c r="B26" s="48" t="s">
        <v>1392</v>
      </c>
      <c r="C26" s="48"/>
      <c r="D26" s="105">
        <v>1159.21</v>
      </c>
    </row>
    <row r="27" spans="1:4" ht="17.25" customHeight="1">
      <c r="A27" s="86" t="s">
        <v>150</v>
      </c>
      <c r="B27" s="39"/>
      <c r="C27" s="39"/>
      <c r="D27" s="85"/>
    </row>
    <row r="28" spans="1:4">
      <c r="A28" s="87" t="s">
        <v>1103</v>
      </c>
      <c r="B28" s="39"/>
      <c r="C28" s="39"/>
      <c r="D28" s="85">
        <f>2956.22+827.65</f>
        <v>3783.87</v>
      </c>
    </row>
    <row r="29" spans="1:4">
      <c r="A29" s="172" t="s">
        <v>1102</v>
      </c>
      <c r="B29" s="48" t="s">
        <v>1104</v>
      </c>
      <c r="C29" s="48"/>
      <c r="D29" s="105"/>
    </row>
    <row r="30" spans="1:4">
      <c r="A30" s="84" t="s">
        <v>202</v>
      </c>
      <c r="B30" s="39"/>
      <c r="C30" s="39"/>
      <c r="D30" s="85"/>
    </row>
    <row r="31" spans="1:4">
      <c r="A31" s="84" t="s">
        <v>459</v>
      </c>
      <c r="B31" s="39"/>
      <c r="C31" s="39"/>
      <c r="D31" s="85"/>
    </row>
    <row r="32" spans="1:4">
      <c r="A32" s="87" t="s">
        <v>415</v>
      </c>
      <c r="B32" s="39"/>
      <c r="C32" s="39"/>
      <c r="D32" s="85"/>
    </row>
    <row r="33" spans="1:4">
      <c r="A33" s="172" t="s">
        <v>408</v>
      </c>
      <c r="B33" s="48"/>
      <c r="C33" s="48"/>
      <c r="D33" s="105"/>
    </row>
    <row r="34" spans="1:4">
      <c r="A34" s="87" t="s">
        <v>430</v>
      </c>
      <c r="B34" s="39"/>
      <c r="C34" s="39"/>
      <c r="D34" s="168"/>
    </row>
    <row r="35" spans="1:4">
      <c r="A35" s="87" t="s">
        <v>442</v>
      </c>
      <c r="B35" s="39"/>
      <c r="C35" s="39"/>
      <c r="D35" s="168"/>
    </row>
    <row r="36" spans="1:4">
      <c r="A36" s="172" t="s">
        <v>686</v>
      </c>
      <c r="B36" s="48"/>
      <c r="C36" s="48"/>
      <c r="D36" s="266"/>
    </row>
    <row r="37" spans="1:4">
      <c r="A37" s="238" t="s">
        <v>461</v>
      </c>
      <c r="B37" s="47"/>
      <c r="C37" s="47"/>
      <c r="D37" s="104"/>
    </row>
    <row r="38" spans="1:4">
      <c r="A38" s="87" t="s">
        <v>463</v>
      </c>
      <c r="B38" s="39"/>
      <c r="C38" s="39"/>
      <c r="D38" s="168"/>
    </row>
    <row r="39" spans="1:4">
      <c r="A39" s="172" t="s">
        <v>435</v>
      </c>
      <c r="B39" s="48"/>
      <c r="C39" s="48"/>
      <c r="D39" s="266">
        <f>61222.87+630.17</f>
        <v>61853.04</v>
      </c>
    </row>
    <row r="40" spans="1:4">
      <c r="A40" s="86" t="s">
        <v>221</v>
      </c>
      <c r="B40" s="39"/>
      <c r="C40" s="39"/>
      <c r="D40" s="85"/>
    </row>
    <row r="41" spans="1:4">
      <c r="A41" s="172" t="s">
        <v>687</v>
      </c>
      <c r="B41" s="48"/>
      <c r="C41" s="48"/>
      <c r="D41" s="105">
        <f>2145.18+1304.92</f>
        <v>3450.1</v>
      </c>
    </row>
    <row r="42" spans="1:4">
      <c r="A42" s="140" t="s">
        <v>830</v>
      </c>
      <c r="B42" s="46"/>
      <c r="C42" s="46"/>
      <c r="D42" s="175">
        <v>1494.84</v>
      </c>
    </row>
    <row r="43" spans="1:4">
      <c r="A43" s="140" t="s">
        <v>831</v>
      </c>
      <c r="B43" s="46"/>
      <c r="C43" s="46"/>
      <c r="D43" s="175">
        <v>819.5</v>
      </c>
    </row>
    <row r="44" spans="1:4" ht="15.75" thickBot="1">
      <c r="A44" s="140" t="s">
        <v>1249</v>
      </c>
      <c r="B44" s="46"/>
      <c r="C44" s="46"/>
      <c r="D44" s="175">
        <v>665.59</v>
      </c>
    </row>
    <row r="45" spans="1:4" ht="15.75" thickBot="1">
      <c r="A45" s="88" t="s">
        <v>48</v>
      </c>
      <c r="B45" s="89"/>
      <c r="C45" s="89"/>
      <c r="D45" s="90">
        <f>SUM(D14:D44)</f>
        <v>93640.73</v>
      </c>
    </row>
    <row r="46" spans="1:4">
      <c r="A46" s="81" t="s">
        <v>152</v>
      </c>
      <c r="B46" s="82"/>
      <c r="C46" s="91"/>
      <c r="D46" s="92"/>
    </row>
    <row r="47" spans="1:4">
      <c r="A47" s="86" t="s">
        <v>204</v>
      </c>
      <c r="B47" s="41"/>
      <c r="C47" s="64"/>
      <c r="D47" s="116">
        <v>72543.8</v>
      </c>
    </row>
    <row r="48" spans="1:4">
      <c r="A48" s="86" t="s">
        <v>50</v>
      </c>
      <c r="B48" s="39"/>
      <c r="C48" s="52"/>
      <c r="D48" s="93"/>
    </row>
    <row r="49" spans="1:4">
      <c r="A49" s="87" t="s">
        <v>322</v>
      </c>
      <c r="B49" s="39"/>
      <c r="C49" s="25" t="s">
        <v>1577</v>
      </c>
      <c r="D49" s="93"/>
    </row>
    <row r="50" spans="1:4">
      <c r="A50" s="87" t="s">
        <v>324</v>
      </c>
      <c r="B50" s="39"/>
      <c r="C50" s="25" t="s">
        <v>1550</v>
      </c>
      <c r="D50" s="93"/>
    </row>
    <row r="51" spans="1:4">
      <c r="A51" s="94" t="s">
        <v>325</v>
      </c>
      <c r="B51" s="39"/>
      <c r="C51" s="25" t="s">
        <v>317</v>
      </c>
      <c r="D51" s="93"/>
    </row>
    <row r="52" spans="1:4" s="4" customFormat="1">
      <c r="A52" s="97" t="s">
        <v>326</v>
      </c>
      <c r="B52" s="59"/>
      <c r="C52" s="213" t="s">
        <v>41</v>
      </c>
      <c r="D52" s="150"/>
    </row>
    <row r="53" spans="1:4" s="4" customFormat="1">
      <c r="A53" s="506" t="s">
        <v>327</v>
      </c>
      <c r="B53" s="589"/>
      <c r="C53" s="455" t="s">
        <v>40</v>
      </c>
      <c r="D53" s="586"/>
    </row>
    <row r="54" spans="1:4" s="4" customFormat="1">
      <c r="A54" s="508"/>
      <c r="B54" s="548"/>
      <c r="C54" s="456"/>
      <c r="D54" s="587"/>
    </row>
    <row r="55" spans="1:4" s="4" customFormat="1">
      <c r="A55" s="459" t="s">
        <v>329</v>
      </c>
      <c r="B55" s="460"/>
      <c r="C55" s="149" t="s">
        <v>40</v>
      </c>
      <c r="D55" s="150"/>
    </row>
    <row r="56" spans="1:4" s="4" customFormat="1">
      <c r="A56" s="97" t="s">
        <v>330</v>
      </c>
      <c r="B56" s="54"/>
      <c r="C56" s="465" t="s">
        <v>41</v>
      </c>
      <c r="D56" s="586"/>
    </row>
    <row r="57" spans="1:4" s="4" customFormat="1">
      <c r="A57" s="98" t="s">
        <v>348</v>
      </c>
      <c r="B57" s="55"/>
      <c r="C57" s="466"/>
      <c r="D57" s="587"/>
    </row>
    <row r="58" spans="1:4">
      <c r="A58" s="101" t="s">
        <v>154</v>
      </c>
      <c r="B58" s="32"/>
      <c r="C58" s="60" t="s">
        <v>315</v>
      </c>
      <c r="D58" s="134">
        <v>22154</v>
      </c>
    </row>
    <row r="59" spans="1:4">
      <c r="A59" s="461" t="s">
        <v>187</v>
      </c>
      <c r="B59" s="462"/>
      <c r="C59" s="60" t="s">
        <v>13</v>
      </c>
      <c r="D59" s="134">
        <v>2246.62</v>
      </c>
    </row>
    <row r="60" spans="1:4">
      <c r="A60" s="101" t="s">
        <v>222</v>
      </c>
      <c r="B60" s="49"/>
      <c r="C60" s="60" t="s">
        <v>1581</v>
      </c>
      <c r="D60" s="134">
        <v>7404.89</v>
      </c>
    </row>
    <row r="61" spans="1:4">
      <c r="A61" s="461" t="s">
        <v>223</v>
      </c>
      <c r="B61" s="462"/>
      <c r="C61" s="60" t="s">
        <v>315</v>
      </c>
      <c r="D61" s="133">
        <v>19334.88</v>
      </c>
    </row>
    <row r="62" spans="1:4">
      <c r="A62" s="100" t="s">
        <v>190</v>
      </c>
      <c r="B62" s="58"/>
      <c r="C62" s="60" t="s">
        <v>121</v>
      </c>
      <c r="D62" s="132">
        <f>546.94</f>
        <v>546.94000000000005</v>
      </c>
    </row>
    <row r="63" spans="1:4">
      <c r="A63" s="100" t="s">
        <v>243</v>
      </c>
      <c r="B63" s="58"/>
      <c r="C63" s="60" t="s">
        <v>39</v>
      </c>
      <c r="D63" s="131">
        <v>2815.04</v>
      </c>
    </row>
    <row r="64" spans="1:4">
      <c r="A64" s="372" t="s">
        <v>1578</v>
      </c>
      <c r="B64" s="311"/>
      <c r="C64" s="60" t="s">
        <v>972</v>
      </c>
      <c r="D64" s="133">
        <v>3060.72</v>
      </c>
    </row>
    <row r="65" spans="1:4">
      <c r="A65" s="439" t="s">
        <v>1579</v>
      </c>
      <c r="B65" s="440"/>
      <c r="C65" s="540" t="s">
        <v>1393</v>
      </c>
      <c r="D65" s="446">
        <v>4587.63</v>
      </c>
    </row>
    <row r="66" spans="1:4">
      <c r="A66" s="504"/>
      <c r="B66" s="449"/>
      <c r="C66" s="541"/>
      <c r="D66" s="505"/>
    </row>
    <row r="67" spans="1:4">
      <c r="A67" s="461" t="s">
        <v>240</v>
      </c>
      <c r="B67" s="462"/>
      <c r="C67" s="60" t="s">
        <v>42</v>
      </c>
      <c r="D67" s="134">
        <v>24038.959999999999</v>
      </c>
    </row>
    <row r="68" spans="1:4">
      <c r="A68" s="103" t="s">
        <v>50</v>
      </c>
      <c r="B68" s="47"/>
      <c r="C68" s="26"/>
      <c r="D68" s="104"/>
    </row>
    <row r="69" spans="1:4" ht="15" customHeight="1">
      <c r="A69" s="475" t="s">
        <v>347</v>
      </c>
      <c r="B69" s="476"/>
      <c r="C69" s="52"/>
      <c r="D69" s="80">
        <v>21144.37</v>
      </c>
    </row>
    <row r="70" spans="1:4" ht="15.75" thickBot="1">
      <c r="A70" s="475"/>
      <c r="B70" s="476"/>
      <c r="C70" s="107"/>
      <c r="D70" s="85"/>
    </row>
    <row r="71" spans="1:4" ht="15.75" thickBot="1">
      <c r="A71" s="114" t="s">
        <v>48</v>
      </c>
      <c r="B71" s="108"/>
      <c r="C71" s="108"/>
      <c r="D71" s="72">
        <f>SUM(D47,D58:D67)</f>
        <v>158733.47999999998</v>
      </c>
    </row>
    <row r="72" spans="1:4" ht="15.75" thickBot="1">
      <c r="A72" s="433" t="s">
        <v>180</v>
      </c>
      <c r="B72" s="433"/>
      <c r="C72" s="433"/>
      <c r="D72" s="433"/>
    </row>
    <row r="73" spans="1:4">
      <c r="A73" s="156" t="s">
        <v>130</v>
      </c>
      <c r="B73" s="122" t="s">
        <v>156</v>
      </c>
      <c r="C73" s="123"/>
      <c r="D73" s="124"/>
    </row>
    <row r="74" spans="1:4">
      <c r="A74" s="157" t="s">
        <v>131</v>
      </c>
      <c r="B74" s="424" t="s">
        <v>198</v>
      </c>
      <c r="C74" s="425"/>
      <c r="D74" s="426"/>
    </row>
    <row r="75" spans="1:4">
      <c r="A75" s="164"/>
      <c r="B75" s="427"/>
      <c r="C75" s="428"/>
      <c r="D75" s="429"/>
    </row>
    <row r="76" spans="1:4" ht="15" customHeight="1">
      <c r="A76" s="158"/>
      <c r="B76" s="427"/>
      <c r="C76" s="428"/>
      <c r="D76" s="429"/>
    </row>
    <row r="77" spans="1:4">
      <c r="A77" s="483" t="s">
        <v>132</v>
      </c>
      <c r="B77" s="424" t="s">
        <v>157</v>
      </c>
      <c r="C77" s="425"/>
      <c r="D77" s="426"/>
    </row>
    <row r="78" spans="1:4" ht="15" customHeight="1">
      <c r="A78" s="483"/>
      <c r="B78" s="427"/>
      <c r="C78" s="428"/>
      <c r="D78" s="429"/>
    </row>
    <row r="79" spans="1:4">
      <c r="A79" s="484"/>
      <c r="B79" s="430"/>
      <c r="C79" s="431"/>
      <c r="D79" s="432"/>
    </row>
    <row r="80" spans="1:4">
      <c r="A80" s="159" t="s">
        <v>159</v>
      </c>
      <c r="B80" s="424" t="s">
        <v>158</v>
      </c>
      <c r="C80" s="425"/>
      <c r="D80" s="426"/>
    </row>
    <row r="81" spans="1:4">
      <c r="A81" s="160"/>
      <c r="B81" s="427"/>
      <c r="C81" s="428"/>
      <c r="D81" s="429"/>
    </row>
    <row r="82" spans="1:4">
      <c r="A82" s="161"/>
      <c r="B82" s="427"/>
      <c r="C82" s="428"/>
      <c r="D82" s="429"/>
    </row>
    <row r="83" spans="1:4">
      <c r="A83" s="161"/>
      <c r="B83" s="427"/>
      <c r="C83" s="428"/>
      <c r="D83" s="429"/>
    </row>
    <row r="84" spans="1:4">
      <c r="A84" s="161"/>
      <c r="B84" s="427"/>
      <c r="C84" s="428"/>
      <c r="D84" s="429"/>
    </row>
    <row r="85" spans="1:4">
      <c r="A85" s="74" t="s">
        <v>160</v>
      </c>
      <c r="B85" s="391" t="s">
        <v>161</v>
      </c>
      <c r="C85" s="47"/>
      <c r="D85" s="392"/>
    </row>
    <row r="86" spans="1:4">
      <c r="A86" s="279"/>
      <c r="B86" s="47"/>
      <c r="C86" s="47"/>
      <c r="D86" s="394"/>
    </row>
    <row r="87" spans="1:4">
      <c r="A87" s="393"/>
      <c r="B87" s="39"/>
      <c r="C87" s="39"/>
      <c r="D87" s="274"/>
    </row>
    <row r="88" spans="1:4" ht="15" customHeight="1">
      <c r="A88" s="74" t="s">
        <v>162</v>
      </c>
      <c r="B88" s="424" t="s">
        <v>199</v>
      </c>
      <c r="C88" s="425"/>
      <c r="D88" s="426"/>
    </row>
    <row r="89" spans="1:4">
      <c r="A89" s="161"/>
      <c r="B89" s="427"/>
      <c r="C89" s="428"/>
      <c r="D89" s="429"/>
    </row>
    <row r="90" spans="1:4">
      <c r="A90" s="161"/>
      <c r="B90" s="427"/>
      <c r="C90" s="428"/>
      <c r="D90" s="429"/>
    </row>
    <row r="91" spans="1:4">
      <c r="A91" s="161"/>
      <c r="B91" s="427"/>
      <c r="C91" s="428"/>
      <c r="D91" s="429"/>
    </row>
    <row r="92" spans="1:4">
      <c r="A92" s="162"/>
      <c r="B92" s="430"/>
      <c r="C92" s="431"/>
      <c r="D92" s="432"/>
    </row>
    <row r="93" spans="1:4">
      <c r="A93" s="74" t="s">
        <v>163</v>
      </c>
      <c r="B93" s="436" t="s">
        <v>164</v>
      </c>
      <c r="C93" s="437"/>
      <c r="D93" s="438"/>
    </row>
    <row r="94" spans="1:4">
      <c r="A94" s="74" t="s">
        <v>165</v>
      </c>
      <c r="B94" s="424" t="s">
        <v>201</v>
      </c>
      <c r="C94" s="425"/>
      <c r="D94" s="426"/>
    </row>
    <row r="95" spans="1:4">
      <c r="A95" s="161"/>
      <c r="B95" s="427"/>
      <c r="C95" s="428"/>
      <c r="D95" s="429"/>
    </row>
    <row r="96" spans="1:4" ht="15" customHeight="1">
      <c r="A96" s="161"/>
      <c r="B96" s="427"/>
      <c r="C96" s="428"/>
      <c r="D96" s="429"/>
    </row>
    <row r="97" spans="1:4">
      <c r="A97" s="162"/>
      <c r="B97" s="430"/>
      <c r="C97" s="431"/>
      <c r="D97" s="432"/>
    </row>
    <row r="98" spans="1:4" ht="15" customHeight="1">
      <c r="A98" s="77" t="s">
        <v>166</v>
      </c>
      <c r="B98" s="496" t="s">
        <v>193</v>
      </c>
      <c r="C98" s="497"/>
      <c r="D98" s="498"/>
    </row>
    <row r="99" spans="1:4" ht="15" customHeight="1">
      <c r="A99" s="75"/>
      <c r="B99" s="499"/>
      <c r="C99" s="500"/>
      <c r="D99" s="501"/>
    </row>
    <row r="100" spans="1:4" ht="29.25" customHeight="1">
      <c r="A100" s="164" t="s">
        <v>168</v>
      </c>
      <c r="B100" s="500" t="s">
        <v>194</v>
      </c>
      <c r="C100" s="500"/>
      <c r="D100" s="501"/>
    </row>
    <row r="101" spans="1:4">
      <c r="A101" s="74" t="s">
        <v>170</v>
      </c>
      <c r="B101" s="424" t="s">
        <v>173</v>
      </c>
      <c r="C101" s="425"/>
      <c r="D101" s="426"/>
    </row>
    <row r="102" spans="1:4" ht="15" customHeight="1">
      <c r="A102" s="162"/>
      <c r="B102" s="430"/>
      <c r="C102" s="431"/>
      <c r="D102" s="432"/>
    </row>
    <row r="103" spans="1:4" ht="15" customHeight="1">
      <c r="A103" s="74" t="s">
        <v>172</v>
      </c>
      <c r="B103" s="436" t="s">
        <v>175</v>
      </c>
      <c r="C103" s="437"/>
      <c r="D103" s="438"/>
    </row>
    <row r="104" spans="1:4" ht="15" customHeight="1">
      <c r="A104" s="79" t="s">
        <v>174</v>
      </c>
      <c r="B104" s="424" t="s">
        <v>167</v>
      </c>
      <c r="C104" s="425"/>
      <c r="D104" s="426"/>
    </row>
    <row r="105" spans="1:4" ht="15" customHeight="1">
      <c r="A105" s="77"/>
      <c r="B105" s="427"/>
      <c r="C105" s="428"/>
      <c r="D105" s="429"/>
    </row>
    <row r="106" spans="1:4">
      <c r="A106" s="75"/>
      <c r="B106" s="430"/>
      <c r="C106" s="431"/>
      <c r="D106" s="432"/>
    </row>
    <row r="107" spans="1:4">
      <c r="A107" s="161" t="s">
        <v>176</v>
      </c>
      <c r="B107" s="424" t="s">
        <v>169</v>
      </c>
      <c r="C107" s="425"/>
      <c r="D107" s="426"/>
    </row>
    <row r="108" spans="1:4" ht="15" customHeight="1">
      <c r="A108" s="162"/>
      <c r="B108" s="430"/>
      <c r="C108" s="431"/>
      <c r="D108" s="432"/>
    </row>
    <row r="109" spans="1:4">
      <c r="A109" s="74" t="s">
        <v>178</v>
      </c>
      <c r="B109" s="424" t="s">
        <v>171</v>
      </c>
      <c r="C109" s="425"/>
      <c r="D109" s="426"/>
    </row>
    <row r="110" spans="1:4" s="5" customFormat="1">
      <c r="A110" s="162"/>
      <c r="B110" s="430"/>
      <c r="C110" s="431"/>
      <c r="D110" s="432"/>
    </row>
    <row r="111" spans="1:4">
      <c r="A111" s="74" t="s">
        <v>195</v>
      </c>
      <c r="B111" s="424" t="s">
        <v>177</v>
      </c>
      <c r="C111" s="425"/>
      <c r="D111" s="426"/>
    </row>
    <row r="112" spans="1:4">
      <c r="A112" s="162"/>
      <c r="B112" s="430"/>
      <c r="C112" s="431"/>
      <c r="D112" s="432"/>
    </row>
    <row r="113" spans="1:4" ht="15.75" thickBot="1">
      <c r="A113" s="161" t="s">
        <v>182</v>
      </c>
      <c r="B113" s="452" t="s">
        <v>200</v>
      </c>
      <c r="C113" s="453"/>
      <c r="D113" s="454"/>
    </row>
    <row r="114" spans="1:4" ht="15.75" thickBot="1">
      <c r="A114" s="114" t="s">
        <v>48</v>
      </c>
      <c r="B114" s="108"/>
      <c r="C114" s="108"/>
      <c r="D114" s="115">
        <v>70894.559999999998</v>
      </c>
    </row>
    <row r="115" spans="1:4" ht="15.75" thickBot="1">
      <c r="A115" s="73"/>
      <c r="B115" s="109"/>
      <c r="C115" s="109"/>
      <c r="D115" s="165"/>
    </row>
    <row r="116" spans="1:4" ht="15.75" thickBot="1">
      <c r="A116" s="530" t="s">
        <v>181</v>
      </c>
      <c r="B116" s="531"/>
      <c r="C116" s="531"/>
      <c r="D116" s="165"/>
    </row>
    <row r="117" spans="1:4" ht="15" customHeight="1">
      <c r="A117" s="219" t="s">
        <v>183</v>
      </c>
      <c r="B117" s="494" t="s">
        <v>1653</v>
      </c>
      <c r="C117" s="495"/>
      <c r="D117" s="165"/>
    </row>
    <row r="118" spans="1:4">
      <c r="A118" s="161"/>
      <c r="B118" s="427"/>
      <c r="C118" s="476"/>
      <c r="D118" s="116"/>
    </row>
    <row r="119" spans="1:4" ht="15" customHeight="1">
      <c r="A119" s="161"/>
      <c r="B119" s="427"/>
      <c r="C119" s="476"/>
      <c r="D119" s="116"/>
    </row>
    <row r="120" spans="1:4" ht="15" customHeight="1">
      <c r="A120" s="161"/>
      <c r="B120" s="427"/>
      <c r="C120" s="476"/>
      <c r="D120" s="116"/>
    </row>
    <row r="121" spans="1:4">
      <c r="A121" s="162"/>
      <c r="B121" s="430"/>
      <c r="C121" s="496"/>
      <c r="D121" s="154">
        <v>20186.8</v>
      </c>
    </row>
    <row r="122" spans="1:4">
      <c r="A122" s="74" t="s">
        <v>196</v>
      </c>
      <c r="B122" s="513" t="s">
        <v>311</v>
      </c>
      <c r="C122" s="623"/>
      <c r="D122" s="445">
        <v>555.6</v>
      </c>
    </row>
    <row r="123" spans="1:4">
      <c r="A123" s="162"/>
      <c r="B123" s="516"/>
      <c r="C123" s="532"/>
      <c r="D123" s="505"/>
    </row>
    <row r="124" spans="1:4" ht="15.75" thickBot="1">
      <c r="A124" s="74" t="s">
        <v>197</v>
      </c>
      <c r="B124" s="424" t="s">
        <v>1651</v>
      </c>
      <c r="C124" s="493"/>
      <c r="D124" s="141">
        <v>11371.28</v>
      </c>
    </row>
    <row r="125" spans="1:4" ht="15.75" thickBot="1">
      <c r="A125" s="215" t="s">
        <v>48</v>
      </c>
      <c r="B125" s="108"/>
      <c r="C125" s="108"/>
      <c r="D125" s="115">
        <f>SUM(D117:D124)</f>
        <v>32113.68</v>
      </c>
    </row>
    <row r="126" spans="1:4" ht="15" customHeight="1">
      <c r="A126" s="522" t="s">
        <v>53</v>
      </c>
      <c r="B126" s="523"/>
      <c r="C126" s="46"/>
      <c r="D126" s="33">
        <f>SUM(D45,D71,D114,D125)</f>
        <v>355382.44999999995</v>
      </c>
    </row>
    <row r="127" spans="1:4" ht="15" customHeight="1">
      <c r="A127" s="687" t="s">
        <v>1686</v>
      </c>
      <c r="B127" s="687"/>
      <c r="C127" s="687"/>
      <c r="D127" s="688">
        <v>1413050.0999999999</v>
      </c>
    </row>
    <row r="128" spans="1:4" ht="15" customHeight="1">
      <c r="A128" s="687"/>
      <c r="B128" s="687"/>
      <c r="C128" s="687"/>
      <c r="D128" s="688"/>
    </row>
    <row r="129" spans="1:4" ht="15" customHeight="1">
      <c r="A129" s="562" t="s">
        <v>1687</v>
      </c>
      <c r="B129" s="562"/>
      <c r="C129" s="562"/>
      <c r="D129" s="683">
        <v>300877.74</v>
      </c>
    </row>
    <row r="130" spans="1:4" ht="15" customHeight="1">
      <c r="A130" s="577"/>
      <c r="B130" s="577"/>
      <c r="C130" s="577"/>
      <c r="D130" s="471"/>
    </row>
    <row r="131" spans="1:4">
      <c r="A131" s="486" t="s">
        <v>1665</v>
      </c>
      <c r="B131" s="487"/>
      <c r="C131" s="488"/>
      <c r="D131" s="470">
        <v>167847.34</v>
      </c>
    </row>
    <row r="132" spans="1:4">
      <c r="A132" s="489"/>
      <c r="B132" s="490"/>
      <c r="C132" s="491"/>
      <c r="D132" s="492"/>
    </row>
    <row r="133" spans="1:4">
      <c r="A133" s="29"/>
      <c r="B133" s="29"/>
      <c r="C133" s="29"/>
      <c r="D133" s="29"/>
    </row>
    <row r="134" spans="1:4">
      <c r="A134" s="29"/>
      <c r="B134" s="29"/>
      <c r="C134" s="29"/>
      <c r="D134" s="29"/>
    </row>
    <row r="135" spans="1:4">
      <c r="A135" s="29"/>
      <c r="B135" s="29"/>
      <c r="C135" s="29"/>
      <c r="D135" s="29"/>
    </row>
    <row r="136" spans="1:4">
      <c r="A136" s="29"/>
      <c r="B136" s="29"/>
      <c r="C136" s="29"/>
      <c r="D136" s="29"/>
    </row>
    <row r="137" spans="1:4">
      <c r="A137" s="29"/>
      <c r="B137" s="29"/>
      <c r="C137" s="29"/>
      <c r="D137" s="29"/>
    </row>
    <row r="138" spans="1:4">
      <c r="A138" s="29"/>
      <c r="B138" s="29"/>
      <c r="C138" s="29"/>
      <c r="D138" s="29"/>
    </row>
    <row r="176" ht="15" customHeight="1"/>
    <row r="177" ht="15" customHeight="1"/>
    <row r="179" ht="15" customHeight="1"/>
    <row r="180" ht="15" customHeight="1"/>
    <row r="183" ht="15" customHeight="1"/>
    <row r="192" ht="15" customHeight="1"/>
    <row r="194" ht="15" customHeight="1"/>
    <row r="196" ht="15" customHeight="1"/>
    <row r="200" ht="15" customHeight="1"/>
    <row r="204" ht="15" customHeight="1"/>
    <row r="206" ht="15" customHeight="1"/>
    <row r="215" ht="15" customHeight="1"/>
    <row r="220" ht="15" customHeight="1"/>
  </sheetData>
  <mergeCells count="52">
    <mergeCell ref="A10:B10"/>
    <mergeCell ref="A7:B7"/>
    <mergeCell ref="A8:B8"/>
    <mergeCell ref="A9:B9"/>
    <mergeCell ref="A1:D1"/>
    <mergeCell ref="A3:B3"/>
    <mergeCell ref="A4:B4"/>
    <mergeCell ref="A5:B5"/>
    <mergeCell ref="A6:B6"/>
    <mergeCell ref="A11:D12"/>
    <mergeCell ref="A59:B59"/>
    <mergeCell ref="C56:C57"/>
    <mergeCell ref="D56:D57"/>
    <mergeCell ref="D53:D54"/>
    <mergeCell ref="A55:B55"/>
    <mergeCell ref="A67:B67"/>
    <mergeCell ref="A69:B70"/>
    <mergeCell ref="B80:D84"/>
    <mergeCell ref="B88:D92"/>
    <mergeCell ref="A53:B54"/>
    <mergeCell ref="C53:C54"/>
    <mergeCell ref="A61:B61"/>
    <mergeCell ref="A65:B66"/>
    <mergeCell ref="C65:C66"/>
    <mergeCell ref="D65:D66"/>
    <mergeCell ref="B93:D93"/>
    <mergeCell ref="B94:D97"/>
    <mergeCell ref="A72:D72"/>
    <mergeCell ref="B74:D76"/>
    <mergeCell ref="A77:A79"/>
    <mergeCell ref="B77:D79"/>
    <mergeCell ref="B98:D99"/>
    <mergeCell ref="B100:D100"/>
    <mergeCell ref="B101:D102"/>
    <mergeCell ref="B103:D103"/>
    <mergeCell ref="B104:D106"/>
    <mergeCell ref="B107:D108"/>
    <mergeCell ref="B109:D110"/>
    <mergeCell ref="B111:D112"/>
    <mergeCell ref="B113:D113"/>
    <mergeCell ref="A116:C116"/>
    <mergeCell ref="D131:D132"/>
    <mergeCell ref="D122:D123"/>
    <mergeCell ref="B117:C121"/>
    <mergeCell ref="A126:B126"/>
    <mergeCell ref="A131:C132"/>
    <mergeCell ref="B122:C123"/>
    <mergeCell ref="B124:C124"/>
    <mergeCell ref="A127:C128"/>
    <mergeCell ref="D127:D128"/>
    <mergeCell ref="A129:C130"/>
    <mergeCell ref="D129:D130"/>
  </mergeCells>
  <pageMargins left="0.3" right="0.35" top="0.69" bottom="0.65" header="0.17" footer="0.54"/>
  <pageSetup paperSize="9" orientation="portrait" r:id="rId1"/>
</worksheet>
</file>

<file path=xl/worksheets/sheet21.xml><?xml version="1.0" encoding="utf-8"?>
<worksheet xmlns="http://schemas.openxmlformats.org/spreadsheetml/2006/main" xmlns:r="http://schemas.openxmlformats.org/officeDocument/2006/relationships">
  <dimension ref="A1:E142"/>
  <sheetViews>
    <sheetView topLeftCell="A121" zoomScale="80" zoomScaleNormal="80" workbookViewId="0">
      <selection activeCell="A131" sqref="A131:D134"/>
    </sheetView>
  </sheetViews>
  <sheetFormatPr defaultRowHeight="15"/>
  <cols>
    <col min="1" max="1" width="12.140625" customWidth="1"/>
    <col min="2" max="2" width="36.28515625" customWidth="1"/>
    <col min="3" max="3" width="23.7109375" customWidth="1"/>
    <col min="4" max="4" width="22.7109375" customWidth="1"/>
    <col min="5" max="5" width="11.42578125" style="10" customWidth="1"/>
    <col min="6" max="7" width="11.42578125" bestFit="1" customWidth="1"/>
    <col min="8" max="9" width="10.28515625" bestFit="1" customWidth="1"/>
  </cols>
  <sheetData>
    <row r="1" spans="1:5">
      <c r="A1" s="473" t="s">
        <v>514</v>
      </c>
      <c r="B1" s="473"/>
      <c r="C1" s="473"/>
      <c r="D1" s="473"/>
    </row>
    <row r="2" spans="1:5">
      <c r="A2" s="30"/>
      <c r="B2" s="30"/>
      <c r="C2" s="30"/>
      <c r="D2" s="30"/>
    </row>
    <row r="3" spans="1:5">
      <c r="A3" s="474" t="s">
        <v>62</v>
      </c>
      <c r="B3" s="474"/>
      <c r="C3" s="30"/>
      <c r="D3" s="30"/>
    </row>
    <row r="4" spans="1:5">
      <c r="A4" s="481" t="s">
        <v>47</v>
      </c>
      <c r="B4" s="481"/>
      <c r="C4" s="30">
        <v>1964</v>
      </c>
      <c r="D4" s="30"/>
    </row>
    <row r="5" spans="1:5">
      <c r="A5" s="481" t="s">
        <v>44</v>
      </c>
      <c r="B5" s="481"/>
      <c r="C5" s="30">
        <v>59</v>
      </c>
      <c r="D5" s="30"/>
    </row>
    <row r="6" spans="1:5">
      <c r="A6" s="481" t="s">
        <v>45</v>
      </c>
      <c r="B6" s="481"/>
      <c r="C6" s="30">
        <v>5</v>
      </c>
      <c r="D6" s="30"/>
    </row>
    <row r="7" spans="1:5">
      <c r="A7" s="481" t="s">
        <v>46</v>
      </c>
      <c r="B7" s="481"/>
      <c r="C7" s="30">
        <v>3</v>
      </c>
      <c r="D7" s="30"/>
    </row>
    <row r="8" spans="1:5">
      <c r="A8" s="481" t="s">
        <v>51</v>
      </c>
      <c r="B8" s="481"/>
      <c r="C8" s="30">
        <v>2325.6999999999998</v>
      </c>
      <c r="D8" s="30"/>
    </row>
    <row r="9" spans="1:5">
      <c r="A9" s="481" t="s">
        <v>56</v>
      </c>
      <c r="B9" s="481"/>
      <c r="C9" s="30">
        <v>182.9</v>
      </c>
      <c r="D9" s="30"/>
    </row>
    <row r="10" spans="1:5">
      <c r="A10" s="481" t="s">
        <v>52</v>
      </c>
      <c r="B10" s="481"/>
      <c r="C10" s="30">
        <v>87</v>
      </c>
      <c r="D10" s="30"/>
    </row>
    <row r="11" spans="1:5" s="1" customFormat="1">
      <c r="A11" s="479" t="s">
        <v>179</v>
      </c>
      <c r="B11" s="480"/>
      <c r="C11" s="480"/>
      <c r="D11" s="480"/>
      <c r="E11" s="6"/>
    </row>
    <row r="12" spans="1:5" s="1" customFormat="1" ht="15.75" thickBot="1">
      <c r="A12" s="480"/>
      <c r="B12" s="480"/>
      <c r="C12" s="480"/>
      <c r="D12" s="480"/>
      <c r="E12" s="6"/>
    </row>
    <row r="13" spans="1:5" s="1" customFormat="1">
      <c r="A13" s="81" t="s">
        <v>142</v>
      </c>
      <c r="B13" s="82"/>
      <c r="C13" s="82"/>
      <c r="D13" s="83"/>
      <c r="E13" s="6"/>
    </row>
    <row r="14" spans="1:5" s="1" customFormat="1">
      <c r="A14" s="84" t="s">
        <v>143</v>
      </c>
      <c r="B14" s="39"/>
      <c r="C14" s="39"/>
      <c r="D14" s="85"/>
      <c r="E14" s="6"/>
    </row>
    <row r="15" spans="1:5" s="1" customFormat="1">
      <c r="A15" s="86" t="s">
        <v>251</v>
      </c>
      <c r="B15" s="39"/>
      <c r="C15" s="39"/>
      <c r="D15" s="85"/>
      <c r="E15" s="6"/>
    </row>
    <row r="16" spans="1:5" s="1" customFormat="1">
      <c r="A16" s="87" t="s">
        <v>563</v>
      </c>
      <c r="B16" s="39" t="s">
        <v>564</v>
      </c>
      <c r="C16" s="39"/>
      <c r="D16" s="85"/>
      <c r="E16" s="6"/>
    </row>
    <row r="17" spans="1:5" s="1" customFormat="1">
      <c r="A17" s="95"/>
      <c r="B17" s="48" t="s">
        <v>565</v>
      </c>
      <c r="C17" s="48"/>
      <c r="D17" s="105">
        <v>3535.68</v>
      </c>
      <c r="E17" s="6"/>
    </row>
    <row r="18" spans="1:5" s="1" customFormat="1">
      <c r="A18" s="86" t="s">
        <v>252</v>
      </c>
      <c r="B18" s="39"/>
      <c r="C18" s="39"/>
      <c r="D18" s="85"/>
      <c r="E18" s="6"/>
    </row>
    <row r="19" spans="1:5" s="1" customFormat="1">
      <c r="A19" s="172" t="s">
        <v>359</v>
      </c>
      <c r="B19" s="48" t="s">
        <v>1108</v>
      </c>
      <c r="C19" s="48"/>
      <c r="D19" s="105">
        <v>1220.06</v>
      </c>
      <c r="E19" s="6"/>
    </row>
    <row r="20" spans="1:5" s="1" customFormat="1">
      <c r="A20" s="84" t="s">
        <v>146</v>
      </c>
      <c r="B20" s="39"/>
      <c r="C20" s="39"/>
      <c r="D20" s="85"/>
      <c r="E20" s="6"/>
    </row>
    <row r="21" spans="1:5" s="1" customFormat="1">
      <c r="A21" s="86" t="s">
        <v>147</v>
      </c>
      <c r="B21" s="39"/>
      <c r="C21" s="39"/>
      <c r="D21" s="85"/>
      <c r="E21" s="6"/>
    </row>
    <row r="22" spans="1:5" s="1" customFormat="1">
      <c r="A22" s="87" t="s">
        <v>985</v>
      </c>
      <c r="B22" s="39" t="s">
        <v>711</v>
      </c>
      <c r="C22" s="39"/>
      <c r="D22" s="85">
        <v>1966.35</v>
      </c>
      <c r="E22" s="6"/>
    </row>
    <row r="23" spans="1:5" s="1" customFormat="1">
      <c r="A23" s="172"/>
      <c r="B23" s="48" t="s">
        <v>986</v>
      </c>
      <c r="C23" s="48"/>
      <c r="D23" s="105"/>
      <c r="E23" s="6"/>
    </row>
    <row r="24" spans="1:5" s="1" customFormat="1">
      <c r="A24" s="87" t="s">
        <v>1105</v>
      </c>
      <c r="B24" s="39" t="s">
        <v>1106</v>
      </c>
      <c r="C24" s="39"/>
      <c r="D24" s="85"/>
      <c r="E24" s="6"/>
    </row>
    <row r="25" spans="1:5" s="1" customFormat="1">
      <c r="A25" s="172"/>
      <c r="B25" s="48" t="s">
        <v>1107</v>
      </c>
      <c r="C25" s="48"/>
      <c r="D25" s="105">
        <v>3299.72</v>
      </c>
      <c r="E25" s="6"/>
    </row>
    <row r="26" spans="1:5" s="1" customFormat="1">
      <c r="A26" s="238" t="s">
        <v>526</v>
      </c>
      <c r="B26" s="47" t="s">
        <v>1250</v>
      </c>
      <c r="C26" s="47"/>
      <c r="D26" s="155"/>
      <c r="E26" s="6"/>
    </row>
    <row r="27" spans="1:5" s="1" customFormat="1">
      <c r="A27" s="172"/>
      <c r="B27" s="48" t="s">
        <v>1251</v>
      </c>
      <c r="C27" s="48"/>
      <c r="D27" s="105">
        <v>1411.53</v>
      </c>
      <c r="E27" s="6"/>
    </row>
    <row r="28" spans="1:5" s="1" customFormat="1">
      <c r="A28" s="86" t="s">
        <v>262</v>
      </c>
      <c r="B28" s="39"/>
      <c r="C28" s="39"/>
      <c r="D28" s="85"/>
      <c r="E28" s="6"/>
    </row>
    <row r="29" spans="1:5" s="1" customFormat="1">
      <c r="A29" s="87" t="s">
        <v>834</v>
      </c>
      <c r="B29" s="39" t="s">
        <v>835</v>
      </c>
      <c r="C29" s="39"/>
      <c r="D29" s="85"/>
      <c r="E29" s="6"/>
    </row>
    <row r="30" spans="1:5" s="1" customFormat="1">
      <c r="A30" s="87"/>
      <c r="B30" s="39" t="s">
        <v>836</v>
      </c>
      <c r="C30" s="39"/>
      <c r="D30" s="85"/>
      <c r="E30" s="6"/>
    </row>
    <row r="31" spans="1:5" s="1" customFormat="1">
      <c r="A31" s="172"/>
      <c r="B31" s="48" t="s">
        <v>837</v>
      </c>
      <c r="C31" s="48"/>
      <c r="D31" s="105"/>
      <c r="E31" s="6"/>
    </row>
    <row r="32" spans="1:5" s="1" customFormat="1">
      <c r="A32" s="87"/>
      <c r="B32" s="39" t="s">
        <v>838</v>
      </c>
      <c r="C32" s="39"/>
      <c r="D32" s="85"/>
      <c r="E32" s="6"/>
    </row>
    <row r="33" spans="1:5" s="1" customFormat="1">
      <c r="A33" s="172"/>
      <c r="B33" s="48" t="s">
        <v>839</v>
      </c>
      <c r="C33" s="48"/>
      <c r="D33" s="105">
        <v>13191.12</v>
      </c>
      <c r="E33" s="6"/>
    </row>
    <row r="34" spans="1:5" s="1" customFormat="1">
      <c r="A34" s="86" t="s">
        <v>149</v>
      </c>
      <c r="B34" s="39"/>
      <c r="C34" s="39"/>
      <c r="D34" s="85"/>
      <c r="E34" s="6"/>
    </row>
    <row r="35" spans="1:5" s="1" customFormat="1">
      <c r="A35" s="87" t="s">
        <v>356</v>
      </c>
      <c r="B35" s="39" t="s">
        <v>566</v>
      </c>
      <c r="C35" s="39"/>
      <c r="D35" s="85"/>
      <c r="E35" s="6"/>
    </row>
    <row r="36" spans="1:5" s="1" customFormat="1">
      <c r="A36" s="172"/>
      <c r="B36" s="48" t="s">
        <v>567</v>
      </c>
      <c r="C36" s="48"/>
      <c r="D36" s="105"/>
      <c r="E36" s="6"/>
    </row>
    <row r="37" spans="1:5" s="1" customFormat="1">
      <c r="A37" s="238"/>
      <c r="B37" s="47" t="s">
        <v>568</v>
      </c>
      <c r="C37" s="47"/>
      <c r="D37" s="155"/>
      <c r="E37" s="6"/>
    </row>
    <row r="38" spans="1:5" s="1" customFormat="1">
      <c r="A38" s="172"/>
      <c r="B38" s="48" t="s">
        <v>569</v>
      </c>
      <c r="C38" s="48"/>
      <c r="D38" s="105">
        <v>6976.52</v>
      </c>
      <c r="E38" s="6"/>
    </row>
    <row r="39" spans="1:5" s="1" customFormat="1">
      <c r="A39" s="103" t="s">
        <v>150</v>
      </c>
      <c r="B39" s="47"/>
      <c r="C39" s="47"/>
      <c r="D39" s="155"/>
      <c r="E39" s="6"/>
    </row>
    <row r="40" spans="1:5" s="1" customFormat="1">
      <c r="A40" s="87" t="s">
        <v>1128</v>
      </c>
      <c r="B40" s="39" t="s">
        <v>1394</v>
      </c>
      <c r="C40" s="39"/>
      <c r="D40" s="85"/>
      <c r="E40" s="6"/>
    </row>
    <row r="41" spans="1:5" s="1" customFormat="1">
      <c r="A41" s="87"/>
      <c r="B41" s="39" t="s">
        <v>1395</v>
      </c>
      <c r="C41" s="39"/>
      <c r="D41" s="85">
        <v>1952.55</v>
      </c>
      <c r="E41" s="6"/>
    </row>
    <row r="42" spans="1:5" s="1" customFormat="1">
      <c r="A42" s="86" t="s">
        <v>245</v>
      </c>
      <c r="B42" s="39"/>
      <c r="C42" s="39"/>
      <c r="D42" s="85"/>
      <c r="E42" s="6"/>
    </row>
    <row r="43" spans="1:5" s="1" customFormat="1">
      <c r="A43" s="172" t="s">
        <v>570</v>
      </c>
      <c r="B43" s="48"/>
      <c r="C43" s="48"/>
      <c r="D43" s="105">
        <v>864.62</v>
      </c>
      <c r="E43" s="6"/>
    </row>
    <row r="44" spans="1:5" s="1" customFormat="1">
      <c r="A44" s="172" t="s">
        <v>689</v>
      </c>
      <c r="B44" s="48"/>
      <c r="C44" s="48"/>
      <c r="D44" s="105">
        <v>7541.32</v>
      </c>
      <c r="E44" s="6"/>
    </row>
    <row r="45" spans="1:5" s="1" customFormat="1">
      <c r="A45" s="86" t="s">
        <v>263</v>
      </c>
      <c r="B45" s="39"/>
      <c r="C45" s="39"/>
      <c r="D45" s="85"/>
      <c r="E45" s="6"/>
    </row>
    <row r="46" spans="1:5" s="1" customFormat="1">
      <c r="A46" s="84" t="s">
        <v>459</v>
      </c>
      <c r="B46" s="39"/>
      <c r="C46" s="39"/>
      <c r="D46" s="85"/>
      <c r="E46" s="6"/>
    </row>
    <row r="47" spans="1:5" s="1" customFormat="1">
      <c r="A47" s="87" t="s">
        <v>415</v>
      </c>
      <c r="B47" s="39"/>
      <c r="C47" s="39"/>
      <c r="D47" s="85"/>
      <c r="E47" s="6"/>
    </row>
    <row r="48" spans="1:5" s="1" customFormat="1">
      <c r="A48" s="87" t="s">
        <v>408</v>
      </c>
      <c r="B48" s="39"/>
      <c r="C48" s="39"/>
      <c r="D48" s="85"/>
      <c r="E48" s="6"/>
    </row>
    <row r="49" spans="1:5" s="1" customFormat="1">
      <c r="A49" s="87" t="s">
        <v>464</v>
      </c>
      <c r="B49" s="39"/>
      <c r="C49" s="39"/>
      <c r="D49" s="85"/>
      <c r="E49" s="6"/>
    </row>
    <row r="50" spans="1:5" s="1" customFormat="1">
      <c r="A50" s="87" t="s">
        <v>465</v>
      </c>
      <c r="B50" s="39"/>
      <c r="C50" s="39"/>
      <c r="D50" s="85"/>
      <c r="E50" s="6"/>
    </row>
    <row r="51" spans="1:5" s="1" customFormat="1">
      <c r="A51" s="87" t="s">
        <v>688</v>
      </c>
      <c r="B51" s="39"/>
      <c r="C51" s="39"/>
      <c r="D51" s="85"/>
      <c r="E51" s="6"/>
    </row>
    <row r="52" spans="1:5" s="1" customFormat="1" ht="15.75" thickBot="1">
      <c r="A52" s="87" t="s">
        <v>418</v>
      </c>
      <c r="B52" s="39"/>
      <c r="C52" s="39"/>
      <c r="D52" s="85">
        <f>30544.31+844.16</f>
        <v>31388.47</v>
      </c>
      <c r="E52" s="6"/>
    </row>
    <row r="53" spans="1:5" s="1" customFormat="1" ht="16.5" thickBot="1">
      <c r="A53" s="395" t="s">
        <v>48</v>
      </c>
      <c r="B53" s="396"/>
      <c r="C53" s="396"/>
      <c r="D53" s="397">
        <f>SUM(D14:D52)</f>
        <v>73347.94</v>
      </c>
      <c r="E53" s="6"/>
    </row>
    <row r="54" spans="1:5" s="1" customFormat="1" ht="15.75">
      <c r="A54" s="401"/>
      <c r="B54" s="401"/>
      <c r="C54" s="401"/>
      <c r="D54" s="402"/>
      <c r="E54" s="6"/>
    </row>
    <row r="55" spans="1:5" s="1" customFormat="1">
      <c r="A55" s="384" t="s">
        <v>152</v>
      </c>
      <c r="B55" s="27"/>
      <c r="C55" s="399"/>
      <c r="D55" s="400"/>
      <c r="E55" s="6"/>
    </row>
    <row r="56" spans="1:5" s="1" customFormat="1">
      <c r="A56" s="86" t="s">
        <v>204</v>
      </c>
      <c r="B56" s="41"/>
      <c r="C56" s="64"/>
      <c r="D56" s="116">
        <v>49797.78</v>
      </c>
      <c r="E56" s="6"/>
    </row>
    <row r="57" spans="1:5" s="1" customFormat="1">
      <c r="A57" s="86" t="s">
        <v>50</v>
      </c>
      <c r="B57" s="39"/>
      <c r="C57" s="52"/>
      <c r="D57" s="93"/>
      <c r="E57" s="6"/>
    </row>
    <row r="58" spans="1:5" s="1" customFormat="1">
      <c r="A58" s="87" t="s">
        <v>322</v>
      </c>
      <c r="B58" s="39"/>
      <c r="C58" s="25" t="s">
        <v>1580</v>
      </c>
      <c r="D58" s="93"/>
      <c r="E58" s="6"/>
    </row>
    <row r="59" spans="1:5" s="170" customFormat="1">
      <c r="A59" s="97" t="s">
        <v>326</v>
      </c>
      <c r="B59" s="59"/>
      <c r="C59" s="213" t="s">
        <v>41</v>
      </c>
      <c r="D59" s="150"/>
      <c r="E59" s="179"/>
    </row>
    <row r="60" spans="1:5" s="170" customFormat="1">
      <c r="A60" s="506" t="s">
        <v>327</v>
      </c>
      <c r="B60" s="589"/>
      <c r="C60" s="455" t="s">
        <v>40</v>
      </c>
      <c r="D60" s="586"/>
      <c r="E60" s="179"/>
    </row>
    <row r="61" spans="1:5" s="170" customFormat="1">
      <c r="A61" s="508"/>
      <c r="B61" s="548"/>
      <c r="C61" s="456"/>
      <c r="D61" s="587"/>
      <c r="E61" s="179"/>
    </row>
    <row r="62" spans="1:5" s="170" customFormat="1">
      <c r="A62" s="459" t="s">
        <v>329</v>
      </c>
      <c r="B62" s="460"/>
      <c r="C62" s="149" t="s">
        <v>40</v>
      </c>
      <c r="D62" s="150"/>
      <c r="E62" s="179"/>
    </row>
    <row r="63" spans="1:5" s="170" customFormat="1">
      <c r="A63" s="97" t="s">
        <v>330</v>
      </c>
      <c r="B63" s="54"/>
      <c r="C63" s="465" t="s">
        <v>41</v>
      </c>
      <c r="D63" s="586"/>
      <c r="E63" s="179"/>
    </row>
    <row r="64" spans="1:5" s="170" customFormat="1">
      <c r="A64" s="98" t="s">
        <v>331</v>
      </c>
      <c r="B64" s="55"/>
      <c r="C64" s="466"/>
      <c r="D64" s="587"/>
      <c r="E64" s="179"/>
    </row>
    <row r="65" spans="1:5" s="1" customFormat="1">
      <c r="A65" s="101" t="s">
        <v>154</v>
      </c>
      <c r="B65" s="32"/>
      <c r="C65" s="60" t="s">
        <v>315</v>
      </c>
      <c r="D65" s="134">
        <v>14000.1</v>
      </c>
      <c r="E65" s="6"/>
    </row>
    <row r="66" spans="1:5" s="1" customFormat="1">
      <c r="A66" s="101" t="s">
        <v>306</v>
      </c>
      <c r="B66" s="49"/>
      <c r="C66" s="60" t="s">
        <v>1513</v>
      </c>
      <c r="D66" s="134">
        <v>1782.87</v>
      </c>
      <c r="E66" s="6"/>
    </row>
    <row r="67" spans="1:5" s="1" customFormat="1">
      <c r="A67" s="461" t="s">
        <v>188</v>
      </c>
      <c r="B67" s="462"/>
      <c r="C67" s="60" t="s">
        <v>315</v>
      </c>
      <c r="D67" s="133">
        <v>14023.36</v>
      </c>
      <c r="E67" s="6"/>
    </row>
    <row r="68" spans="1:5" s="1" customFormat="1">
      <c r="A68" s="590" t="s">
        <v>1514</v>
      </c>
      <c r="B68" s="591"/>
      <c r="C68" s="60" t="s">
        <v>534</v>
      </c>
      <c r="D68" s="133">
        <v>966.52</v>
      </c>
      <c r="E68" s="6"/>
    </row>
    <row r="69" spans="1:5" s="1" customFormat="1">
      <c r="A69" s="100" t="s">
        <v>268</v>
      </c>
      <c r="B69" s="58"/>
      <c r="C69" s="60" t="s">
        <v>39</v>
      </c>
      <c r="D69" s="133">
        <v>1767.48</v>
      </c>
      <c r="E69" s="308"/>
    </row>
    <row r="70" spans="1:5" s="1" customFormat="1">
      <c r="A70" s="461" t="s">
        <v>1515</v>
      </c>
      <c r="B70" s="462"/>
      <c r="C70" s="60" t="s">
        <v>42</v>
      </c>
      <c r="D70" s="134">
        <v>15093.13</v>
      </c>
      <c r="E70" s="6"/>
    </row>
    <row r="71" spans="1:5" s="1" customFormat="1">
      <c r="A71" s="103" t="s">
        <v>50</v>
      </c>
      <c r="B71" s="47"/>
      <c r="C71" s="26"/>
      <c r="D71" s="104"/>
      <c r="E71" s="6"/>
    </row>
    <row r="72" spans="1:5" s="1" customFormat="1">
      <c r="A72" s="475" t="s">
        <v>347</v>
      </c>
      <c r="B72" s="476"/>
      <c r="C72" s="52"/>
      <c r="D72" s="80">
        <v>15249.39</v>
      </c>
      <c r="E72" s="6"/>
    </row>
    <row r="73" spans="1:5" s="1" customFormat="1" ht="15.75" thickBot="1">
      <c r="A73" s="475"/>
      <c r="B73" s="476"/>
      <c r="C73" s="107"/>
      <c r="D73" s="85"/>
      <c r="E73" s="6"/>
    </row>
    <row r="74" spans="1:5" s="1" customFormat="1" ht="16.5" thickBot="1">
      <c r="A74" s="398" t="s">
        <v>48</v>
      </c>
      <c r="B74" s="117"/>
      <c r="C74" s="117"/>
      <c r="D74" s="397">
        <f>SUM(D56,D65:D70)</f>
        <v>97431.24</v>
      </c>
      <c r="E74" s="6"/>
    </row>
    <row r="75" spans="1:5" s="1" customFormat="1">
      <c r="A75" s="65"/>
      <c r="B75" s="39"/>
      <c r="C75" s="39"/>
      <c r="D75" s="37"/>
      <c r="E75" s="6"/>
    </row>
    <row r="76" spans="1:5" s="1" customFormat="1" ht="15" customHeight="1">
      <c r="A76" s="433" t="s">
        <v>180</v>
      </c>
      <c r="B76" s="433"/>
      <c r="C76" s="433"/>
      <c r="D76" s="433"/>
      <c r="E76" s="6"/>
    </row>
    <row r="77" spans="1:5" s="1" customFormat="1" ht="15" customHeight="1" thickBot="1">
      <c r="A77" s="380"/>
      <c r="B77" s="380"/>
      <c r="C77" s="380"/>
      <c r="D77" s="380"/>
      <c r="E77" s="6"/>
    </row>
    <row r="78" spans="1:5" s="1" customFormat="1">
      <c r="A78" s="156" t="s">
        <v>130</v>
      </c>
      <c r="B78" s="122" t="s">
        <v>156</v>
      </c>
      <c r="C78" s="123"/>
      <c r="D78" s="124"/>
      <c r="E78" s="6"/>
    </row>
    <row r="79" spans="1:5" s="1" customFormat="1">
      <c r="A79" s="157" t="s">
        <v>131</v>
      </c>
      <c r="B79" s="424" t="s">
        <v>198</v>
      </c>
      <c r="C79" s="425"/>
      <c r="D79" s="426"/>
      <c r="E79" s="6"/>
    </row>
    <row r="80" spans="1:5" s="1" customFormat="1" ht="15" customHeight="1">
      <c r="A80" s="164"/>
      <c r="B80" s="427"/>
      <c r="C80" s="428"/>
      <c r="D80" s="429"/>
      <c r="E80" s="6"/>
    </row>
    <row r="81" spans="1:5" s="1" customFormat="1">
      <c r="A81" s="158"/>
      <c r="B81" s="427"/>
      <c r="C81" s="428"/>
      <c r="D81" s="429"/>
      <c r="E81" s="6"/>
    </row>
    <row r="82" spans="1:5" s="1" customFormat="1" ht="15" customHeight="1">
      <c r="A82" s="568" t="s">
        <v>132</v>
      </c>
      <c r="B82" s="424" t="s">
        <v>157</v>
      </c>
      <c r="C82" s="425"/>
      <c r="D82" s="426"/>
      <c r="E82" s="6"/>
    </row>
    <row r="83" spans="1:5" s="1" customFormat="1">
      <c r="A83" s="483"/>
      <c r="B83" s="427"/>
      <c r="C83" s="428"/>
      <c r="D83" s="429"/>
      <c r="E83" s="6"/>
    </row>
    <row r="84" spans="1:5" s="1" customFormat="1">
      <c r="A84" s="484"/>
      <c r="B84" s="430"/>
      <c r="C84" s="431"/>
      <c r="D84" s="432"/>
      <c r="E84" s="6"/>
    </row>
    <row r="85" spans="1:5" s="1" customFormat="1">
      <c r="A85" s="159" t="s">
        <v>159</v>
      </c>
      <c r="B85" s="424" t="s">
        <v>158</v>
      </c>
      <c r="C85" s="425"/>
      <c r="D85" s="426"/>
      <c r="E85" s="6"/>
    </row>
    <row r="86" spans="1:5" s="1" customFormat="1">
      <c r="A86" s="160"/>
      <c r="B86" s="427"/>
      <c r="C86" s="428"/>
      <c r="D86" s="429"/>
      <c r="E86" s="6"/>
    </row>
    <row r="87" spans="1:5" s="1" customFormat="1">
      <c r="A87" s="161"/>
      <c r="B87" s="427"/>
      <c r="C87" s="428"/>
      <c r="D87" s="429"/>
      <c r="E87" s="6"/>
    </row>
    <row r="88" spans="1:5" s="1" customFormat="1">
      <c r="A88" s="161"/>
      <c r="B88" s="427"/>
      <c r="C88" s="428"/>
      <c r="D88" s="429"/>
      <c r="E88" s="6"/>
    </row>
    <row r="89" spans="1:5" s="1" customFormat="1">
      <c r="A89" s="161"/>
      <c r="B89" s="427"/>
      <c r="C89" s="428"/>
      <c r="D89" s="429"/>
      <c r="E89" s="6"/>
    </row>
    <row r="90" spans="1:5" s="1" customFormat="1">
      <c r="A90" s="162"/>
      <c r="B90" s="430"/>
      <c r="C90" s="431"/>
      <c r="D90" s="432"/>
      <c r="E90" s="6"/>
    </row>
    <row r="91" spans="1:5" s="1" customFormat="1">
      <c r="A91" s="163" t="s">
        <v>160</v>
      </c>
      <c r="B91" s="45" t="s">
        <v>161</v>
      </c>
      <c r="C91" s="46"/>
      <c r="D91" s="126"/>
      <c r="E91" s="6"/>
    </row>
    <row r="92" spans="1:5" s="1" customFormat="1" ht="15" customHeight="1">
      <c r="A92" s="74" t="s">
        <v>162</v>
      </c>
      <c r="B92" s="424" t="s">
        <v>199</v>
      </c>
      <c r="C92" s="425"/>
      <c r="D92" s="426"/>
      <c r="E92" s="6"/>
    </row>
    <row r="93" spans="1:5" s="1" customFormat="1">
      <c r="A93" s="161"/>
      <c r="B93" s="427"/>
      <c r="C93" s="428"/>
      <c r="D93" s="429"/>
      <c r="E93" s="6"/>
    </row>
    <row r="94" spans="1:5" s="1" customFormat="1">
      <c r="A94" s="161"/>
      <c r="B94" s="427"/>
      <c r="C94" s="428"/>
      <c r="D94" s="429"/>
      <c r="E94" s="6"/>
    </row>
    <row r="95" spans="1:5" s="1" customFormat="1">
      <c r="A95" s="161"/>
      <c r="B95" s="427"/>
      <c r="C95" s="428"/>
      <c r="D95" s="429"/>
      <c r="E95" s="6"/>
    </row>
    <row r="96" spans="1:5" s="1" customFormat="1">
      <c r="A96" s="161"/>
      <c r="B96" s="427"/>
      <c r="C96" s="428"/>
      <c r="D96" s="429"/>
      <c r="E96" s="6"/>
    </row>
    <row r="97" spans="1:5" s="1" customFormat="1">
      <c r="A97" s="162"/>
      <c r="B97" s="430"/>
      <c r="C97" s="431"/>
      <c r="D97" s="432"/>
      <c r="E97" s="6"/>
    </row>
    <row r="98" spans="1:5" s="1" customFormat="1" ht="15" customHeight="1">
      <c r="A98" s="74" t="s">
        <v>163</v>
      </c>
      <c r="B98" s="436" t="s">
        <v>164</v>
      </c>
      <c r="C98" s="437"/>
      <c r="D98" s="438"/>
      <c r="E98" s="6"/>
    </row>
    <row r="99" spans="1:5" s="1" customFormat="1">
      <c r="A99" s="74" t="s">
        <v>165</v>
      </c>
      <c r="B99" s="424" t="s">
        <v>201</v>
      </c>
      <c r="C99" s="425"/>
      <c r="D99" s="426"/>
      <c r="E99" s="6"/>
    </row>
    <row r="100" spans="1:5" s="1" customFormat="1">
      <c r="A100" s="161"/>
      <c r="B100" s="427"/>
      <c r="C100" s="428"/>
      <c r="D100" s="429"/>
      <c r="E100" s="6"/>
    </row>
    <row r="101" spans="1:5" s="1" customFormat="1">
      <c r="A101" s="161"/>
      <c r="B101" s="427"/>
      <c r="C101" s="428"/>
      <c r="D101" s="429"/>
      <c r="E101" s="6"/>
    </row>
    <row r="102" spans="1:5" s="1" customFormat="1">
      <c r="A102" s="162"/>
      <c r="B102" s="430"/>
      <c r="C102" s="431"/>
      <c r="D102" s="432"/>
      <c r="E102" s="6"/>
    </row>
    <row r="103" spans="1:5" s="1" customFormat="1">
      <c r="A103" s="77" t="s">
        <v>166</v>
      </c>
      <c r="B103" s="496" t="s">
        <v>193</v>
      </c>
      <c r="C103" s="497"/>
      <c r="D103" s="498"/>
      <c r="E103" s="6"/>
    </row>
    <row r="104" spans="1:5" s="1" customFormat="1">
      <c r="A104" s="75"/>
      <c r="B104" s="499"/>
      <c r="C104" s="500"/>
      <c r="D104" s="501"/>
      <c r="E104" s="6"/>
    </row>
    <row r="105" spans="1:5" s="1" customFormat="1" ht="30.75" customHeight="1">
      <c r="A105" s="164" t="s">
        <v>168</v>
      </c>
      <c r="B105" s="500" t="s">
        <v>194</v>
      </c>
      <c r="C105" s="500"/>
      <c r="D105" s="501"/>
      <c r="E105" s="6"/>
    </row>
    <row r="106" spans="1:5" s="1" customFormat="1">
      <c r="A106" s="74" t="s">
        <v>170</v>
      </c>
      <c r="B106" s="424" t="s">
        <v>173</v>
      </c>
      <c r="C106" s="425"/>
      <c r="D106" s="426"/>
      <c r="E106" s="6"/>
    </row>
    <row r="107" spans="1:5" s="1" customFormat="1">
      <c r="A107" s="162"/>
      <c r="B107" s="430"/>
      <c r="C107" s="431"/>
      <c r="D107" s="432"/>
      <c r="E107" s="6"/>
    </row>
    <row r="108" spans="1:5" s="1" customFormat="1">
      <c r="A108" s="74" t="s">
        <v>172</v>
      </c>
      <c r="B108" s="436" t="s">
        <v>175</v>
      </c>
      <c r="C108" s="437"/>
      <c r="D108" s="438"/>
      <c r="E108" s="6"/>
    </row>
    <row r="109" spans="1:5" s="1" customFormat="1">
      <c r="A109" s="79" t="s">
        <v>174</v>
      </c>
      <c r="B109" s="424" t="s">
        <v>167</v>
      </c>
      <c r="C109" s="425"/>
      <c r="D109" s="426"/>
      <c r="E109" s="6"/>
    </row>
    <row r="110" spans="1:5">
      <c r="A110" s="77"/>
      <c r="B110" s="427"/>
      <c r="C110" s="428"/>
      <c r="D110" s="429"/>
    </row>
    <row r="111" spans="1:5">
      <c r="A111" s="75"/>
      <c r="B111" s="430"/>
      <c r="C111" s="431"/>
      <c r="D111" s="432"/>
    </row>
    <row r="112" spans="1:5">
      <c r="A112" s="161" t="s">
        <v>176</v>
      </c>
      <c r="B112" s="424" t="s">
        <v>169</v>
      </c>
      <c r="C112" s="425"/>
      <c r="D112" s="426"/>
    </row>
    <row r="113" spans="1:5">
      <c r="A113" s="162"/>
      <c r="B113" s="430"/>
      <c r="C113" s="431"/>
      <c r="D113" s="432"/>
    </row>
    <row r="114" spans="1:5">
      <c r="A114" s="74" t="s">
        <v>178</v>
      </c>
      <c r="B114" s="424" t="s">
        <v>171</v>
      </c>
      <c r="C114" s="425"/>
      <c r="D114" s="426"/>
    </row>
    <row r="115" spans="1:5">
      <c r="A115" s="162"/>
      <c r="B115" s="430"/>
      <c r="C115" s="431"/>
      <c r="D115" s="432"/>
    </row>
    <row r="116" spans="1:5">
      <c r="A116" s="74" t="s">
        <v>195</v>
      </c>
      <c r="B116" s="424" t="s">
        <v>177</v>
      </c>
      <c r="C116" s="425"/>
      <c r="D116" s="426"/>
    </row>
    <row r="117" spans="1:5" s="5" customFormat="1">
      <c r="A117" s="162"/>
      <c r="B117" s="430"/>
      <c r="C117" s="431"/>
      <c r="D117" s="432"/>
      <c r="E117" s="11"/>
    </row>
    <row r="118" spans="1:5" ht="30" customHeight="1" thickBot="1">
      <c r="A118" s="161" t="s">
        <v>182</v>
      </c>
      <c r="B118" s="452" t="s">
        <v>200</v>
      </c>
      <c r="C118" s="453"/>
      <c r="D118" s="454"/>
    </row>
    <row r="119" spans="1:5" ht="15.75" thickBot="1">
      <c r="A119" s="114" t="s">
        <v>48</v>
      </c>
      <c r="B119" s="108"/>
      <c r="C119" s="108"/>
      <c r="D119" s="115">
        <v>44511.98</v>
      </c>
    </row>
    <row r="120" spans="1:5" ht="15.75" thickBot="1">
      <c r="A120" s="530" t="s">
        <v>181</v>
      </c>
      <c r="B120" s="531"/>
      <c r="C120" s="531"/>
      <c r="D120" s="165"/>
    </row>
    <row r="121" spans="1:5" ht="15" customHeight="1">
      <c r="A121" s="219" t="s">
        <v>183</v>
      </c>
      <c r="B121" s="494" t="s">
        <v>1652</v>
      </c>
      <c r="C121" s="495"/>
      <c r="D121" s="165"/>
    </row>
    <row r="122" spans="1:5">
      <c r="A122" s="161"/>
      <c r="B122" s="427"/>
      <c r="C122" s="476"/>
      <c r="D122" s="116"/>
    </row>
    <row r="123" spans="1:5">
      <c r="A123" s="161"/>
      <c r="B123" s="427"/>
      <c r="C123" s="476"/>
      <c r="D123" s="116"/>
    </row>
    <row r="124" spans="1:5">
      <c r="A124" s="161"/>
      <c r="B124" s="427"/>
      <c r="C124" s="476"/>
      <c r="D124" s="116"/>
    </row>
    <row r="125" spans="1:5">
      <c r="A125" s="162"/>
      <c r="B125" s="430"/>
      <c r="C125" s="496"/>
      <c r="D125" s="154">
        <v>12674.52</v>
      </c>
    </row>
    <row r="126" spans="1:5">
      <c r="A126" s="74" t="s">
        <v>196</v>
      </c>
      <c r="B126" s="424" t="s">
        <v>311</v>
      </c>
      <c r="C126" s="493"/>
      <c r="D126" s="141"/>
    </row>
    <row r="127" spans="1:5">
      <c r="A127" s="162"/>
      <c r="B127" s="430"/>
      <c r="C127" s="496"/>
      <c r="D127" s="154">
        <v>348.84</v>
      </c>
    </row>
    <row r="128" spans="1:5" ht="15.75" thickBot="1">
      <c r="A128" s="74" t="s">
        <v>197</v>
      </c>
      <c r="B128" s="424" t="s">
        <v>1651</v>
      </c>
      <c r="C128" s="493"/>
      <c r="D128" s="141">
        <v>7139.59</v>
      </c>
    </row>
    <row r="129" spans="1:4" ht="15.75" thickBot="1">
      <c r="A129" s="215" t="s">
        <v>48</v>
      </c>
      <c r="B129" s="108"/>
      <c r="C129" s="108"/>
      <c r="D129" s="72">
        <f>SUM(D121:D128)</f>
        <v>20162.95</v>
      </c>
    </row>
    <row r="130" spans="1:4">
      <c r="A130" s="522" t="s">
        <v>53</v>
      </c>
      <c r="B130" s="523"/>
      <c r="C130" s="46"/>
      <c r="D130" s="33">
        <f>SUM(D53,D74,D119,D129)</f>
        <v>235454.11000000002</v>
      </c>
    </row>
    <row r="131" spans="1:4">
      <c r="A131" s="687" t="s">
        <v>1686</v>
      </c>
      <c r="B131" s="687"/>
      <c r="C131" s="687"/>
      <c r="D131" s="688">
        <v>922381.10000000009</v>
      </c>
    </row>
    <row r="132" spans="1:4">
      <c r="A132" s="687"/>
      <c r="B132" s="687"/>
      <c r="C132" s="687"/>
      <c r="D132" s="688"/>
    </row>
    <row r="133" spans="1:4">
      <c r="A133" s="562" t="s">
        <v>1687</v>
      </c>
      <c r="B133" s="562"/>
      <c r="C133" s="562"/>
      <c r="D133" s="683">
        <v>190792.22</v>
      </c>
    </row>
    <row r="134" spans="1:4">
      <c r="A134" s="577"/>
      <c r="B134" s="577"/>
      <c r="C134" s="577"/>
      <c r="D134" s="471"/>
    </row>
    <row r="135" spans="1:4">
      <c r="A135" s="486" t="s">
        <v>1665</v>
      </c>
      <c r="B135" s="487"/>
      <c r="C135" s="488"/>
      <c r="D135" s="470">
        <v>134614.74</v>
      </c>
    </row>
    <row r="136" spans="1:4">
      <c r="A136" s="489"/>
      <c r="B136" s="490"/>
      <c r="C136" s="491"/>
      <c r="D136" s="492"/>
    </row>
    <row r="137" spans="1:4">
      <c r="A137" s="29"/>
      <c r="B137" s="29"/>
      <c r="C137" s="29"/>
      <c r="D137" s="29"/>
    </row>
    <row r="138" spans="1:4">
      <c r="A138" s="29"/>
      <c r="B138" s="29"/>
      <c r="C138" s="29"/>
      <c r="D138" s="29"/>
    </row>
    <row r="140" spans="1:4">
      <c r="A140" s="29"/>
      <c r="B140" s="29"/>
      <c r="C140" s="29"/>
      <c r="D140" s="29"/>
    </row>
    <row r="141" spans="1:4">
      <c r="A141" s="29"/>
      <c r="B141" s="29"/>
      <c r="C141" s="29"/>
      <c r="D141" s="29"/>
    </row>
    <row r="142" spans="1:4">
      <c r="A142" s="29"/>
      <c r="B142" s="29"/>
      <c r="C142" s="29"/>
      <c r="D142" s="29"/>
    </row>
  </sheetData>
  <mergeCells count="48">
    <mergeCell ref="C63:C64"/>
    <mergeCell ref="D63:D64"/>
    <mergeCell ref="A67:B67"/>
    <mergeCell ref="A68:B68"/>
    <mergeCell ref="A11:D12"/>
    <mergeCell ref="A60:B61"/>
    <mergeCell ref="C60:C61"/>
    <mergeCell ref="D60:D61"/>
    <mergeCell ref="A62:B62"/>
    <mergeCell ref="A7:B7"/>
    <mergeCell ref="A8:B8"/>
    <mergeCell ref="A9:B9"/>
    <mergeCell ref="A10:B10"/>
    <mergeCell ref="A1:D1"/>
    <mergeCell ref="A3:B3"/>
    <mergeCell ref="A4:B4"/>
    <mergeCell ref="A5:B5"/>
    <mergeCell ref="A6:B6"/>
    <mergeCell ref="B106:D107"/>
    <mergeCell ref="B108:D108"/>
    <mergeCell ref="B109:D111"/>
    <mergeCell ref="B112:D113"/>
    <mergeCell ref="B79:D81"/>
    <mergeCell ref="B82:D84"/>
    <mergeCell ref="B103:D104"/>
    <mergeCell ref="B85:D90"/>
    <mergeCell ref="B92:D97"/>
    <mergeCell ref="A70:B70"/>
    <mergeCell ref="A72:B73"/>
    <mergeCell ref="A82:A84"/>
    <mergeCell ref="A76:D76"/>
    <mergeCell ref="B105:D105"/>
    <mergeCell ref="B98:D98"/>
    <mergeCell ref="B99:D102"/>
    <mergeCell ref="B114:D115"/>
    <mergeCell ref="B116:D117"/>
    <mergeCell ref="B118:D118"/>
    <mergeCell ref="A120:C120"/>
    <mergeCell ref="B121:C125"/>
    <mergeCell ref="A130:B130"/>
    <mergeCell ref="A135:C136"/>
    <mergeCell ref="B126:C127"/>
    <mergeCell ref="B128:C128"/>
    <mergeCell ref="D135:D136"/>
    <mergeCell ref="A131:C132"/>
    <mergeCell ref="D131:D132"/>
    <mergeCell ref="A133:C134"/>
    <mergeCell ref="D133:D134"/>
  </mergeCells>
  <pageMargins left="0.43" right="0.35" top="0.36" bottom="0.44" header="0.34" footer="0.39"/>
  <pageSetup paperSize="9" orientation="portrait" r:id="rId1"/>
</worksheet>
</file>

<file path=xl/worksheets/sheet22.xml><?xml version="1.0" encoding="utf-8"?>
<worksheet xmlns="http://schemas.openxmlformats.org/spreadsheetml/2006/main" xmlns:r="http://schemas.openxmlformats.org/officeDocument/2006/relationships">
  <dimension ref="A1:H138"/>
  <sheetViews>
    <sheetView topLeftCell="A115" zoomScale="80" zoomScaleNormal="80" workbookViewId="0">
      <selection activeCell="A126" sqref="A126:D129"/>
    </sheetView>
  </sheetViews>
  <sheetFormatPr defaultRowHeight="15"/>
  <cols>
    <col min="1" max="1" width="14.140625" customWidth="1"/>
    <col min="2" max="2" width="35.85546875" customWidth="1"/>
    <col min="3" max="3" width="23.42578125" customWidth="1"/>
    <col min="4" max="4" width="21.5703125" customWidth="1"/>
    <col min="5" max="5" width="10.7109375" customWidth="1"/>
    <col min="6" max="7" width="11.42578125" bestFit="1" customWidth="1"/>
    <col min="8" max="9" width="10.28515625" bestFit="1" customWidth="1"/>
  </cols>
  <sheetData>
    <row r="1" spans="1:8" ht="15" customHeight="1">
      <c r="A1" s="473" t="s">
        <v>514</v>
      </c>
      <c r="B1" s="473"/>
      <c r="C1" s="473"/>
      <c r="D1" s="473"/>
    </row>
    <row r="2" spans="1:8">
      <c r="A2" s="30"/>
      <c r="B2" s="30"/>
      <c r="C2" s="30"/>
      <c r="D2" s="30"/>
    </row>
    <row r="3" spans="1:8">
      <c r="A3" s="474" t="s">
        <v>66</v>
      </c>
      <c r="B3" s="474"/>
      <c r="C3" s="30"/>
      <c r="D3" s="30"/>
    </row>
    <row r="4" spans="1:8">
      <c r="A4" s="481" t="s">
        <v>47</v>
      </c>
      <c r="B4" s="481"/>
      <c r="C4" s="30">
        <v>1973</v>
      </c>
      <c r="D4" s="30"/>
    </row>
    <row r="5" spans="1:8">
      <c r="A5" s="481" t="s">
        <v>44</v>
      </c>
      <c r="B5" s="481"/>
      <c r="C5" s="30">
        <v>67</v>
      </c>
      <c r="D5" s="30"/>
    </row>
    <row r="6" spans="1:8">
      <c r="A6" s="481" t="s">
        <v>45</v>
      </c>
      <c r="B6" s="481"/>
      <c r="C6" s="30">
        <v>5</v>
      </c>
      <c r="D6" s="30"/>
    </row>
    <row r="7" spans="1:8">
      <c r="A7" s="481" t="s">
        <v>46</v>
      </c>
      <c r="B7" s="481"/>
      <c r="C7" s="30">
        <v>4</v>
      </c>
      <c r="D7" s="30"/>
    </row>
    <row r="8" spans="1:8">
      <c r="A8" s="481" t="s">
        <v>51</v>
      </c>
      <c r="B8" s="481"/>
      <c r="C8" s="66">
        <v>2829</v>
      </c>
      <c r="D8" s="30"/>
    </row>
    <row r="9" spans="1:8">
      <c r="A9" s="481" t="s">
        <v>56</v>
      </c>
      <c r="B9" s="481"/>
      <c r="C9" s="66">
        <v>268</v>
      </c>
      <c r="D9" s="30"/>
    </row>
    <row r="10" spans="1:8">
      <c r="A10" s="481" t="s">
        <v>52</v>
      </c>
      <c r="B10" s="481"/>
      <c r="C10" s="30">
        <v>112</v>
      </c>
      <c r="D10" s="30"/>
    </row>
    <row r="11" spans="1:8">
      <c r="A11" s="2"/>
      <c r="H11" s="2"/>
    </row>
    <row r="12" spans="1:8">
      <c r="A12" s="479" t="s">
        <v>179</v>
      </c>
      <c r="B12" s="480"/>
      <c r="C12" s="480"/>
      <c r="D12" s="480"/>
    </row>
    <row r="13" spans="1:8">
      <c r="A13" s="479"/>
      <c r="B13" s="480"/>
      <c r="C13" s="480"/>
      <c r="D13" s="480"/>
    </row>
    <row r="14" spans="1:8" ht="15.75" thickBot="1">
      <c r="A14" s="480"/>
      <c r="B14" s="480"/>
      <c r="C14" s="480"/>
      <c r="D14" s="480"/>
    </row>
    <row r="15" spans="1:8">
      <c r="A15" s="81" t="s">
        <v>142</v>
      </c>
      <c r="B15" s="82"/>
      <c r="C15" s="82"/>
      <c r="D15" s="83"/>
    </row>
    <row r="16" spans="1:8">
      <c r="A16" s="84" t="s">
        <v>143</v>
      </c>
      <c r="B16" s="39"/>
      <c r="C16" s="39"/>
      <c r="D16" s="85"/>
    </row>
    <row r="17" spans="1:4">
      <c r="A17" s="86" t="s">
        <v>225</v>
      </c>
      <c r="B17" s="39"/>
      <c r="C17" s="39"/>
      <c r="D17" s="80"/>
    </row>
    <row r="18" spans="1:4">
      <c r="A18" s="351" t="s">
        <v>847</v>
      </c>
      <c r="B18" s="48" t="s">
        <v>846</v>
      </c>
      <c r="C18" s="48"/>
      <c r="D18" s="207">
        <v>12076.14</v>
      </c>
    </row>
    <row r="19" spans="1:4">
      <c r="A19" s="86" t="s">
        <v>977</v>
      </c>
      <c r="B19" s="39"/>
      <c r="C19" s="39"/>
      <c r="D19" s="80"/>
    </row>
    <row r="20" spans="1:4">
      <c r="A20" s="172" t="s">
        <v>987</v>
      </c>
      <c r="B20" s="48" t="s">
        <v>988</v>
      </c>
      <c r="C20" s="48"/>
      <c r="D20" s="207">
        <v>1033.78</v>
      </c>
    </row>
    <row r="21" spans="1:4">
      <c r="A21" s="84" t="s">
        <v>146</v>
      </c>
      <c r="B21" s="39"/>
      <c r="C21" s="39"/>
      <c r="D21" s="85"/>
    </row>
    <row r="22" spans="1:4">
      <c r="A22" s="86" t="s">
        <v>287</v>
      </c>
      <c r="B22" s="39"/>
      <c r="C22" s="39"/>
      <c r="D22" s="85"/>
    </row>
    <row r="23" spans="1:4" s="4" customFormat="1">
      <c r="A23" s="87" t="s">
        <v>374</v>
      </c>
      <c r="B23" s="39" t="s">
        <v>989</v>
      </c>
      <c r="C23" s="39"/>
      <c r="D23" s="85">
        <v>781.49</v>
      </c>
    </row>
    <row r="24" spans="1:4">
      <c r="A24" s="180" t="s">
        <v>254</v>
      </c>
      <c r="B24" s="47"/>
      <c r="C24" s="47"/>
      <c r="D24" s="155"/>
    </row>
    <row r="25" spans="1:4">
      <c r="A25" s="84" t="s">
        <v>459</v>
      </c>
      <c r="B25" s="39"/>
      <c r="C25" s="39"/>
      <c r="D25" s="85"/>
    </row>
    <row r="26" spans="1:4">
      <c r="A26" s="87" t="s">
        <v>415</v>
      </c>
      <c r="B26" s="39"/>
      <c r="C26" s="39"/>
      <c r="D26" s="85"/>
    </row>
    <row r="27" spans="1:4">
      <c r="A27" s="87" t="s">
        <v>408</v>
      </c>
      <c r="B27" s="39"/>
      <c r="C27" s="39"/>
      <c r="D27" s="85"/>
    </row>
    <row r="28" spans="1:4">
      <c r="A28" s="87" t="s">
        <v>557</v>
      </c>
      <c r="B28" s="39"/>
      <c r="C28" s="39"/>
      <c r="D28" s="85"/>
    </row>
    <row r="29" spans="1:4">
      <c r="A29" s="87" t="s">
        <v>465</v>
      </c>
      <c r="B29" s="39"/>
      <c r="C29" s="39"/>
      <c r="D29" s="85"/>
    </row>
    <row r="30" spans="1:4">
      <c r="A30" s="87" t="s">
        <v>571</v>
      </c>
      <c r="B30" s="39"/>
      <c r="C30" s="39"/>
      <c r="D30" s="85"/>
    </row>
    <row r="31" spans="1:4">
      <c r="A31" s="172" t="s">
        <v>428</v>
      </c>
      <c r="B31" s="48"/>
      <c r="C31" s="48"/>
      <c r="D31" s="105">
        <v>39985.08</v>
      </c>
    </row>
    <row r="32" spans="1:4">
      <c r="A32" s="103" t="s">
        <v>221</v>
      </c>
      <c r="B32" s="47"/>
      <c r="C32" s="47"/>
      <c r="D32" s="155"/>
    </row>
    <row r="33" spans="1:6">
      <c r="A33" s="172" t="s">
        <v>840</v>
      </c>
      <c r="B33" s="48"/>
      <c r="C33" s="48"/>
      <c r="D33" s="105">
        <f>1365.27+10197.41</f>
        <v>11562.68</v>
      </c>
    </row>
    <row r="34" spans="1:6">
      <c r="A34" s="238" t="s">
        <v>690</v>
      </c>
      <c r="B34" s="47"/>
      <c r="C34" s="47"/>
      <c r="D34" s="155"/>
    </row>
    <row r="35" spans="1:6">
      <c r="A35" s="172" t="s">
        <v>691</v>
      </c>
      <c r="B35" s="48"/>
      <c r="C35" s="48"/>
      <c r="D35" s="105">
        <v>11772.93</v>
      </c>
    </row>
    <row r="36" spans="1:6">
      <c r="A36" s="87" t="s">
        <v>841</v>
      </c>
      <c r="B36" s="39"/>
      <c r="C36" s="39"/>
      <c r="D36" s="85"/>
    </row>
    <row r="37" spans="1:6">
      <c r="A37" s="172" t="s">
        <v>842</v>
      </c>
      <c r="B37" s="48"/>
      <c r="C37" s="48"/>
      <c r="D37" s="105">
        <v>26349.67</v>
      </c>
    </row>
    <row r="38" spans="1:6">
      <c r="A38" s="140" t="s">
        <v>843</v>
      </c>
      <c r="B38" s="46"/>
      <c r="C38" s="46"/>
      <c r="D38" s="175">
        <v>1212.6300000000001</v>
      </c>
    </row>
    <row r="39" spans="1:6">
      <c r="A39" s="140" t="s">
        <v>844</v>
      </c>
      <c r="B39" s="46"/>
      <c r="C39" s="46"/>
      <c r="D39" s="175">
        <v>953.23</v>
      </c>
    </row>
    <row r="40" spans="1:6" ht="15.75" thickBot="1">
      <c r="A40" s="87" t="s">
        <v>845</v>
      </c>
      <c r="B40" s="39"/>
      <c r="C40" s="39"/>
      <c r="D40" s="85">
        <v>673.35</v>
      </c>
    </row>
    <row r="41" spans="1:6" ht="15.75" thickBot="1">
      <c r="A41" s="88" t="s">
        <v>48</v>
      </c>
      <c r="B41" s="89"/>
      <c r="C41" s="89"/>
      <c r="D41" s="72">
        <f>SUM(D16:D40)</f>
        <v>106400.98000000001</v>
      </c>
    </row>
    <row r="42" spans="1:6" ht="15.75" thickBot="1">
      <c r="A42" s="34"/>
      <c r="B42" s="34"/>
      <c r="C42" s="34"/>
      <c r="D42" s="34"/>
    </row>
    <row r="43" spans="1:6">
      <c r="A43" s="81" t="s">
        <v>152</v>
      </c>
      <c r="B43" s="82"/>
      <c r="C43" s="91"/>
      <c r="D43" s="92"/>
    </row>
    <row r="44" spans="1:6" s="1" customFormat="1">
      <c r="A44" s="86" t="s">
        <v>204</v>
      </c>
      <c r="B44" s="41"/>
      <c r="C44" s="64"/>
      <c r="D44" s="116">
        <v>55918.34</v>
      </c>
      <c r="F44" s="7"/>
    </row>
    <row r="45" spans="1:6">
      <c r="A45" s="86" t="s">
        <v>50</v>
      </c>
      <c r="B45" s="39"/>
      <c r="C45" s="52"/>
      <c r="D45" s="93"/>
    </row>
    <row r="46" spans="1:6">
      <c r="A46" s="172" t="s">
        <v>322</v>
      </c>
      <c r="B46" s="48"/>
      <c r="C46" s="24" t="s">
        <v>1582</v>
      </c>
      <c r="D46" s="96"/>
    </row>
    <row r="47" spans="1:6">
      <c r="A47" s="140" t="s">
        <v>324</v>
      </c>
      <c r="B47" s="46"/>
      <c r="C47" s="22" t="s">
        <v>1059</v>
      </c>
      <c r="D47" s="255"/>
    </row>
    <row r="48" spans="1:6" s="4" customFormat="1">
      <c r="A48" s="97" t="s">
        <v>326</v>
      </c>
      <c r="B48" s="59"/>
      <c r="C48" s="213" t="s">
        <v>41</v>
      </c>
      <c r="D48" s="150"/>
    </row>
    <row r="49" spans="1:5" s="4" customFormat="1">
      <c r="A49" s="506" t="s">
        <v>334</v>
      </c>
      <c r="B49" s="589"/>
      <c r="C49" s="455" t="s">
        <v>40</v>
      </c>
      <c r="D49" s="586"/>
    </row>
    <row r="50" spans="1:5" s="4" customFormat="1">
      <c r="A50" s="508"/>
      <c r="B50" s="548"/>
      <c r="C50" s="456"/>
      <c r="D50" s="587"/>
    </row>
    <row r="51" spans="1:5" s="4" customFormat="1">
      <c r="A51" s="459" t="s">
        <v>329</v>
      </c>
      <c r="B51" s="460"/>
      <c r="C51" s="149" t="s">
        <v>40</v>
      </c>
      <c r="D51" s="150"/>
    </row>
    <row r="52" spans="1:5" s="4" customFormat="1">
      <c r="A52" s="97" t="s">
        <v>330</v>
      </c>
      <c r="B52" s="54"/>
      <c r="C52" s="465" t="s">
        <v>41</v>
      </c>
      <c r="D52" s="586"/>
    </row>
    <row r="53" spans="1:5" s="4" customFormat="1">
      <c r="A53" s="98" t="s">
        <v>331</v>
      </c>
      <c r="B53" s="55"/>
      <c r="C53" s="466"/>
      <c r="D53" s="587"/>
    </row>
    <row r="54" spans="1:5">
      <c r="A54" s="101" t="s">
        <v>154</v>
      </c>
      <c r="B54" s="32"/>
      <c r="C54" s="60" t="s">
        <v>315</v>
      </c>
      <c r="D54" s="132">
        <v>17004.78</v>
      </c>
    </row>
    <row r="55" spans="1:5">
      <c r="A55" s="461" t="s">
        <v>187</v>
      </c>
      <c r="B55" s="462"/>
      <c r="C55" s="60" t="s">
        <v>1330</v>
      </c>
      <c r="D55" s="134">
        <v>1660.17</v>
      </c>
    </row>
    <row r="56" spans="1:5">
      <c r="A56" s="101" t="s">
        <v>222</v>
      </c>
      <c r="B56" s="49"/>
      <c r="C56" s="60" t="s">
        <v>1583</v>
      </c>
      <c r="D56" s="134">
        <v>27031.66</v>
      </c>
    </row>
    <row r="57" spans="1:5">
      <c r="A57" s="461" t="s">
        <v>223</v>
      </c>
      <c r="B57" s="462"/>
      <c r="C57" s="60" t="s">
        <v>315</v>
      </c>
      <c r="D57" s="133">
        <v>17058.87</v>
      </c>
    </row>
    <row r="58" spans="1:5">
      <c r="A58" s="100" t="s">
        <v>190</v>
      </c>
      <c r="B58" s="58"/>
      <c r="C58" s="60" t="s">
        <v>773</v>
      </c>
      <c r="D58" s="132">
        <v>542.32000000000005</v>
      </c>
    </row>
    <row r="59" spans="1:5">
      <c r="A59" s="100" t="s">
        <v>269</v>
      </c>
      <c r="B59" s="58"/>
      <c r="C59" s="60" t="s">
        <v>917</v>
      </c>
      <c r="D59" s="133">
        <v>2586.6</v>
      </c>
    </row>
    <row r="60" spans="1:5">
      <c r="A60" s="100" t="s">
        <v>239</v>
      </c>
      <c r="B60" s="58"/>
      <c r="C60" s="60" t="s">
        <v>39</v>
      </c>
      <c r="D60" s="133">
        <v>2150.04</v>
      </c>
      <c r="E60" s="2"/>
    </row>
    <row r="61" spans="1:5">
      <c r="A61" s="439" t="s">
        <v>1396</v>
      </c>
      <c r="B61" s="440"/>
      <c r="C61" s="539" t="s">
        <v>1397</v>
      </c>
      <c r="D61" s="624">
        <v>1480.65</v>
      </c>
      <c r="E61" s="2"/>
    </row>
    <row r="62" spans="1:5">
      <c r="A62" s="504"/>
      <c r="B62" s="449"/>
      <c r="C62" s="541"/>
      <c r="D62" s="625"/>
      <c r="E62" s="2"/>
    </row>
    <row r="63" spans="1:5">
      <c r="A63" s="461" t="s">
        <v>240</v>
      </c>
      <c r="B63" s="462"/>
      <c r="C63" s="60" t="s">
        <v>42</v>
      </c>
      <c r="D63" s="134">
        <v>18360.21</v>
      </c>
    </row>
    <row r="64" spans="1:5">
      <c r="A64" s="103" t="s">
        <v>50</v>
      </c>
      <c r="B64" s="47"/>
      <c r="C64" s="26"/>
      <c r="D64" s="104"/>
    </row>
    <row r="65" spans="1:4">
      <c r="A65" s="475" t="s">
        <v>347</v>
      </c>
      <c r="B65" s="476"/>
      <c r="C65" s="52"/>
      <c r="D65" s="80">
        <v>21341.41</v>
      </c>
    </row>
    <row r="66" spans="1:4" ht="15.75" thickBot="1">
      <c r="A66" s="475"/>
      <c r="B66" s="476"/>
      <c r="C66" s="107"/>
      <c r="D66" s="85"/>
    </row>
    <row r="67" spans="1:4" ht="15.75" thickBot="1">
      <c r="A67" s="114" t="s">
        <v>48</v>
      </c>
      <c r="B67" s="108"/>
      <c r="C67" s="108"/>
      <c r="D67" s="72">
        <f>SUM(D44,D54:D63)</f>
        <v>143793.63999999998</v>
      </c>
    </row>
    <row r="68" spans="1:4">
      <c r="A68" s="65"/>
      <c r="B68" s="39"/>
      <c r="C68" s="39"/>
      <c r="D68" s="37"/>
    </row>
    <row r="69" spans="1:4" ht="15" customHeight="1">
      <c r="A69" s="433" t="s">
        <v>180</v>
      </c>
      <c r="B69" s="433"/>
      <c r="C69" s="433"/>
      <c r="D69" s="433"/>
    </row>
    <row r="70" spans="1:4" ht="15.75" thickBot="1">
      <c r="A70" s="148"/>
      <c r="B70" s="148"/>
      <c r="C70" s="148"/>
      <c r="D70" s="148"/>
    </row>
    <row r="71" spans="1:4">
      <c r="A71" s="278" t="s">
        <v>130</v>
      </c>
      <c r="B71" s="122" t="s">
        <v>156</v>
      </c>
      <c r="C71" s="123"/>
      <c r="D71" s="124"/>
    </row>
    <row r="72" spans="1:4">
      <c r="A72" s="157" t="s">
        <v>131</v>
      </c>
      <c r="B72" s="424" t="s">
        <v>198</v>
      </c>
      <c r="C72" s="425"/>
      <c r="D72" s="426"/>
    </row>
    <row r="73" spans="1:4" ht="15" customHeight="1">
      <c r="A73" s="164"/>
      <c r="B73" s="427"/>
      <c r="C73" s="428"/>
      <c r="D73" s="429"/>
    </row>
    <row r="74" spans="1:4">
      <c r="A74" s="158"/>
      <c r="B74" s="430"/>
      <c r="C74" s="431"/>
      <c r="D74" s="432"/>
    </row>
    <row r="75" spans="1:4" ht="15" customHeight="1">
      <c r="A75" s="483" t="s">
        <v>132</v>
      </c>
      <c r="B75" s="424" t="s">
        <v>157</v>
      </c>
      <c r="C75" s="425"/>
      <c r="D75" s="426"/>
    </row>
    <row r="76" spans="1:4">
      <c r="A76" s="483"/>
      <c r="B76" s="427"/>
      <c r="C76" s="428"/>
      <c r="D76" s="429"/>
    </row>
    <row r="77" spans="1:4">
      <c r="A77" s="484"/>
      <c r="B77" s="430"/>
      <c r="C77" s="431"/>
      <c r="D77" s="432"/>
    </row>
    <row r="78" spans="1:4">
      <c r="A78" s="159" t="s">
        <v>159</v>
      </c>
      <c r="B78" s="424" t="s">
        <v>158</v>
      </c>
      <c r="C78" s="425"/>
      <c r="D78" s="426"/>
    </row>
    <row r="79" spans="1:4">
      <c r="A79" s="160"/>
      <c r="B79" s="427"/>
      <c r="C79" s="428"/>
      <c r="D79" s="429"/>
    </row>
    <row r="80" spans="1:4">
      <c r="A80" s="161"/>
      <c r="B80" s="427"/>
      <c r="C80" s="428"/>
      <c r="D80" s="429"/>
    </row>
    <row r="81" spans="1:4">
      <c r="A81" s="161"/>
      <c r="B81" s="427"/>
      <c r="C81" s="428"/>
      <c r="D81" s="429"/>
    </row>
    <row r="82" spans="1:4">
      <c r="A82" s="161"/>
      <c r="B82" s="427"/>
      <c r="C82" s="428"/>
      <c r="D82" s="429"/>
    </row>
    <row r="83" spans="1:4" ht="21" customHeight="1">
      <c r="A83" s="161"/>
      <c r="B83" s="427"/>
      <c r="C83" s="428"/>
      <c r="D83" s="429"/>
    </row>
    <row r="84" spans="1:4" ht="15" customHeight="1">
      <c r="A84" s="163" t="s">
        <v>160</v>
      </c>
      <c r="B84" s="45" t="s">
        <v>161</v>
      </c>
      <c r="C84" s="46"/>
      <c r="D84" s="126"/>
    </row>
    <row r="85" spans="1:4">
      <c r="A85" s="74" t="s">
        <v>162</v>
      </c>
      <c r="B85" s="424" t="s">
        <v>199</v>
      </c>
      <c r="C85" s="425"/>
      <c r="D85" s="426"/>
    </row>
    <row r="86" spans="1:4">
      <c r="A86" s="161"/>
      <c r="B86" s="427"/>
      <c r="C86" s="428"/>
      <c r="D86" s="429"/>
    </row>
    <row r="87" spans="1:4">
      <c r="A87" s="161"/>
      <c r="B87" s="427"/>
      <c r="C87" s="428"/>
      <c r="D87" s="429"/>
    </row>
    <row r="88" spans="1:4">
      <c r="A88" s="161"/>
      <c r="B88" s="427"/>
      <c r="C88" s="428"/>
      <c r="D88" s="429"/>
    </row>
    <row r="89" spans="1:4" ht="15" customHeight="1">
      <c r="A89" s="161"/>
      <c r="B89" s="427"/>
      <c r="C89" s="428"/>
      <c r="D89" s="429"/>
    </row>
    <row r="90" spans="1:4">
      <c r="A90" s="162"/>
      <c r="B90" s="430"/>
      <c r="C90" s="431"/>
      <c r="D90" s="432"/>
    </row>
    <row r="91" spans="1:4">
      <c r="A91" s="163" t="s">
        <v>163</v>
      </c>
      <c r="B91" s="436" t="s">
        <v>164</v>
      </c>
      <c r="C91" s="437"/>
      <c r="D91" s="438"/>
    </row>
    <row r="92" spans="1:4">
      <c r="A92" s="74" t="s">
        <v>165</v>
      </c>
      <c r="B92" s="424" t="s">
        <v>201</v>
      </c>
      <c r="C92" s="425"/>
      <c r="D92" s="426"/>
    </row>
    <row r="93" spans="1:4">
      <c r="A93" s="161"/>
      <c r="B93" s="427"/>
      <c r="C93" s="428"/>
      <c r="D93" s="429"/>
    </row>
    <row r="94" spans="1:4">
      <c r="A94" s="161"/>
      <c r="B94" s="427"/>
      <c r="C94" s="428"/>
      <c r="D94" s="429"/>
    </row>
    <row r="95" spans="1:4">
      <c r="A95" s="162"/>
      <c r="B95" s="430"/>
      <c r="C95" s="431"/>
      <c r="D95" s="432"/>
    </row>
    <row r="96" spans="1:4">
      <c r="A96" s="77" t="s">
        <v>166</v>
      </c>
      <c r="B96" s="496" t="s">
        <v>193</v>
      </c>
      <c r="C96" s="497"/>
      <c r="D96" s="498"/>
    </row>
    <row r="97" spans="1:4">
      <c r="A97" s="75"/>
      <c r="B97" s="499"/>
      <c r="C97" s="500"/>
      <c r="D97" s="501"/>
    </row>
    <row r="98" spans="1:4" ht="30.75" customHeight="1">
      <c r="A98" s="164" t="s">
        <v>168</v>
      </c>
      <c r="B98" s="500" t="s">
        <v>194</v>
      </c>
      <c r="C98" s="500"/>
      <c r="D98" s="501"/>
    </row>
    <row r="99" spans="1:4">
      <c r="A99" s="74" t="s">
        <v>170</v>
      </c>
      <c r="B99" s="424" t="s">
        <v>173</v>
      </c>
      <c r="C99" s="425"/>
      <c r="D99" s="426"/>
    </row>
    <row r="100" spans="1:4">
      <c r="A100" s="162"/>
      <c r="B100" s="430"/>
      <c r="C100" s="431"/>
      <c r="D100" s="432"/>
    </row>
    <row r="101" spans="1:4">
      <c r="A101" s="74" t="s">
        <v>172</v>
      </c>
      <c r="B101" s="436" t="s">
        <v>175</v>
      </c>
      <c r="C101" s="437"/>
      <c r="D101" s="438"/>
    </row>
    <row r="102" spans="1:4">
      <c r="A102" s="79" t="s">
        <v>174</v>
      </c>
      <c r="B102" s="424" t="s">
        <v>167</v>
      </c>
      <c r="C102" s="425"/>
      <c r="D102" s="426"/>
    </row>
    <row r="103" spans="1:4">
      <c r="A103" s="77"/>
      <c r="B103" s="427"/>
      <c r="C103" s="428"/>
      <c r="D103" s="429"/>
    </row>
    <row r="104" spans="1:4">
      <c r="A104" s="75"/>
      <c r="B104" s="430"/>
      <c r="C104" s="431"/>
      <c r="D104" s="432"/>
    </row>
    <row r="105" spans="1:4">
      <c r="A105" s="161" t="s">
        <v>176</v>
      </c>
      <c r="B105" s="424" t="s">
        <v>169</v>
      </c>
      <c r="C105" s="425"/>
      <c r="D105" s="426"/>
    </row>
    <row r="106" spans="1:4">
      <c r="A106" s="162"/>
      <c r="B106" s="430"/>
      <c r="C106" s="431"/>
      <c r="D106" s="432"/>
    </row>
    <row r="107" spans="1:4" s="5" customFormat="1">
      <c r="A107" s="74" t="s">
        <v>178</v>
      </c>
      <c r="B107" s="424" t="s">
        <v>171</v>
      </c>
      <c r="C107" s="425"/>
      <c r="D107" s="426"/>
    </row>
    <row r="108" spans="1:4">
      <c r="A108" s="162"/>
      <c r="B108" s="430"/>
      <c r="C108" s="431"/>
      <c r="D108" s="432"/>
    </row>
    <row r="109" spans="1:4">
      <c r="A109" s="74" t="s">
        <v>195</v>
      </c>
      <c r="B109" s="424" t="s">
        <v>177</v>
      </c>
      <c r="C109" s="425"/>
      <c r="D109" s="426"/>
    </row>
    <row r="110" spans="1:4">
      <c r="A110" s="162"/>
      <c r="B110" s="430"/>
      <c r="C110" s="431"/>
      <c r="D110" s="432"/>
    </row>
    <row r="111" spans="1:4" ht="29.25" customHeight="1" thickBot="1">
      <c r="A111" s="161" t="s">
        <v>182</v>
      </c>
      <c r="B111" s="452" t="s">
        <v>200</v>
      </c>
      <c r="C111" s="453"/>
      <c r="D111" s="454"/>
    </row>
    <row r="112" spans="1:4" ht="15.75" thickBot="1">
      <c r="A112" s="114" t="s">
        <v>48</v>
      </c>
      <c r="B112" s="108"/>
      <c r="C112" s="108"/>
      <c r="D112" s="115">
        <v>54147.06</v>
      </c>
    </row>
    <row r="113" spans="1:4" ht="15.75" thickBot="1">
      <c r="A113" s="73"/>
      <c r="B113" s="109"/>
      <c r="C113" s="109"/>
      <c r="D113" s="165"/>
    </row>
    <row r="114" spans="1:4" ht="15.75" thickBot="1">
      <c r="A114" s="530" t="s">
        <v>181</v>
      </c>
      <c r="B114" s="531"/>
      <c r="C114" s="531"/>
      <c r="D114" s="165"/>
    </row>
    <row r="115" spans="1:4" ht="15" customHeight="1">
      <c r="A115" s="219" t="s">
        <v>183</v>
      </c>
      <c r="B115" s="494" t="s">
        <v>1653</v>
      </c>
      <c r="C115" s="495"/>
      <c r="D115" s="165"/>
    </row>
    <row r="116" spans="1:4">
      <c r="A116" s="161"/>
      <c r="B116" s="427"/>
      <c r="C116" s="476"/>
      <c r="D116" s="116"/>
    </row>
    <row r="117" spans="1:4">
      <c r="A117" s="161"/>
      <c r="B117" s="427"/>
      <c r="C117" s="476"/>
      <c r="D117" s="116"/>
    </row>
    <row r="118" spans="1:4">
      <c r="A118" s="161"/>
      <c r="B118" s="427"/>
      <c r="C118" s="476"/>
      <c r="D118" s="116"/>
    </row>
    <row r="119" spans="1:4">
      <c r="A119" s="161"/>
      <c r="B119" s="427"/>
      <c r="C119" s="476"/>
      <c r="D119" s="116"/>
    </row>
    <row r="120" spans="1:4">
      <c r="A120" s="162"/>
      <c r="B120" s="430"/>
      <c r="C120" s="496"/>
      <c r="D120" s="154">
        <v>15418.05</v>
      </c>
    </row>
    <row r="121" spans="1:4">
      <c r="A121" s="74" t="s">
        <v>196</v>
      </c>
      <c r="B121" s="424" t="s">
        <v>311</v>
      </c>
      <c r="C121" s="493"/>
      <c r="D121" s="141"/>
    </row>
    <row r="122" spans="1:4">
      <c r="A122" s="162"/>
      <c r="B122" s="430"/>
      <c r="C122" s="496"/>
      <c r="D122" s="154">
        <v>424.35</v>
      </c>
    </row>
    <row r="123" spans="1:4" ht="15.75" thickBot="1">
      <c r="A123" s="74" t="s">
        <v>197</v>
      </c>
      <c r="B123" s="424" t="s">
        <v>1651</v>
      </c>
      <c r="C123" s="493"/>
      <c r="D123" s="141">
        <v>8685.0300000000007</v>
      </c>
    </row>
    <row r="124" spans="1:4" ht="15.75" thickBot="1">
      <c r="A124" s="215" t="s">
        <v>48</v>
      </c>
      <c r="B124" s="108"/>
      <c r="C124" s="108"/>
      <c r="D124" s="72">
        <f>SUM(D115:D123)</f>
        <v>24527.43</v>
      </c>
    </row>
    <row r="125" spans="1:4">
      <c r="A125" s="522" t="s">
        <v>53</v>
      </c>
      <c r="B125" s="523"/>
      <c r="C125" s="46"/>
      <c r="D125" s="33">
        <f>SUM(D41,D67,D112,D124)</f>
        <v>328869.11</v>
      </c>
    </row>
    <row r="126" spans="1:4">
      <c r="A126" s="687" t="s">
        <v>1686</v>
      </c>
      <c r="B126" s="687"/>
      <c r="C126" s="687"/>
      <c r="D126" s="688">
        <v>1055461.1100000001</v>
      </c>
    </row>
    <row r="127" spans="1:4">
      <c r="A127" s="687"/>
      <c r="B127" s="687"/>
      <c r="C127" s="687"/>
      <c r="D127" s="688"/>
    </row>
    <row r="128" spans="1:4">
      <c r="A128" s="562" t="s">
        <v>1687</v>
      </c>
      <c r="B128" s="562"/>
      <c r="C128" s="562"/>
      <c r="D128" s="683">
        <v>232091.3</v>
      </c>
    </row>
    <row r="129" spans="1:4">
      <c r="A129" s="577"/>
      <c r="B129" s="577"/>
      <c r="C129" s="577"/>
      <c r="D129" s="471"/>
    </row>
    <row r="130" spans="1:4">
      <c r="A130" s="486" t="s">
        <v>1665</v>
      </c>
      <c r="B130" s="487"/>
      <c r="C130" s="488"/>
      <c r="D130" s="470">
        <v>102724.72</v>
      </c>
    </row>
    <row r="131" spans="1:4">
      <c r="A131" s="489"/>
      <c r="B131" s="490"/>
      <c r="C131" s="491"/>
      <c r="D131" s="492"/>
    </row>
    <row r="132" spans="1:4">
      <c r="A132" s="29"/>
      <c r="B132" s="29"/>
      <c r="C132" s="29"/>
      <c r="D132" s="29"/>
    </row>
    <row r="133" spans="1:4">
      <c r="A133" s="29"/>
      <c r="B133" s="29"/>
      <c r="C133" s="29"/>
      <c r="D133" s="29"/>
    </row>
    <row r="134" spans="1:4">
      <c r="A134" s="29"/>
      <c r="B134" s="29"/>
      <c r="C134" s="29"/>
      <c r="D134" s="29"/>
    </row>
    <row r="136" spans="1:4">
      <c r="A136" s="29"/>
      <c r="B136" s="29"/>
      <c r="C136" s="29"/>
      <c r="D136" s="29"/>
    </row>
    <row r="137" spans="1:4">
      <c r="A137" s="29"/>
      <c r="B137" s="29"/>
      <c r="C137" s="29"/>
      <c r="D137" s="29"/>
    </row>
    <row r="138" spans="1:4">
      <c r="A138" s="29"/>
      <c r="B138" s="29"/>
      <c r="C138" s="29"/>
      <c r="D138" s="29"/>
    </row>
  </sheetData>
  <mergeCells count="51">
    <mergeCell ref="A63:B63"/>
    <mergeCell ref="A57:B57"/>
    <mergeCell ref="C52:C53"/>
    <mergeCell ref="D52:D53"/>
    <mergeCell ref="A61:B62"/>
    <mergeCell ref="C61:C62"/>
    <mergeCell ref="D61:D62"/>
    <mergeCell ref="A1:D1"/>
    <mergeCell ref="A3:B3"/>
    <mergeCell ref="A4:B4"/>
    <mergeCell ref="A5:B5"/>
    <mergeCell ref="A6:B6"/>
    <mergeCell ref="A7:B7"/>
    <mergeCell ref="A8:B8"/>
    <mergeCell ref="A9:B9"/>
    <mergeCell ref="A10:B10"/>
    <mergeCell ref="A12:D14"/>
    <mergeCell ref="A55:B55"/>
    <mergeCell ref="A49:B50"/>
    <mergeCell ref="C49:C50"/>
    <mergeCell ref="D49:D50"/>
    <mergeCell ref="A51:B51"/>
    <mergeCell ref="B78:D83"/>
    <mergeCell ref="B85:D90"/>
    <mergeCell ref="B91:D91"/>
    <mergeCell ref="B92:D95"/>
    <mergeCell ref="A65:B66"/>
    <mergeCell ref="A69:D69"/>
    <mergeCell ref="B72:D74"/>
    <mergeCell ref="A75:A77"/>
    <mergeCell ref="B75:D77"/>
    <mergeCell ref="B96:D97"/>
    <mergeCell ref="B98:D98"/>
    <mergeCell ref="B99:D100"/>
    <mergeCell ref="B101:D101"/>
    <mergeCell ref="B102:D104"/>
    <mergeCell ref="B105:D106"/>
    <mergeCell ref="B107:D108"/>
    <mergeCell ref="B109:D110"/>
    <mergeCell ref="B111:D111"/>
    <mergeCell ref="A114:C114"/>
    <mergeCell ref="D130:D131"/>
    <mergeCell ref="B115:C120"/>
    <mergeCell ref="A125:B125"/>
    <mergeCell ref="A130:C131"/>
    <mergeCell ref="B121:C122"/>
    <mergeCell ref="B123:C123"/>
    <mergeCell ref="A126:C127"/>
    <mergeCell ref="D126:D127"/>
    <mergeCell ref="A128:C129"/>
    <mergeCell ref="D128:D129"/>
  </mergeCells>
  <pageMargins left="0.45" right="0.35" top="0.28000000000000003" bottom="0.37" header="0.3" footer="0.59"/>
  <pageSetup paperSize="9" orientation="portrait" r:id="rId1"/>
</worksheet>
</file>

<file path=xl/worksheets/sheet23.xml><?xml version="1.0" encoding="utf-8"?>
<worksheet xmlns="http://schemas.openxmlformats.org/spreadsheetml/2006/main" xmlns:r="http://schemas.openxmlformats.org/officeDocument/2006/relationships">
  <dimension ref="A1:E158"/>
  <sheetViews>
    <sheetView topLeftCell="A139" zoomScale="80" zoomScaleNormal="80" workbookViewId="0">
      <selection activeCell="C169" sqref="C169"/>
    </sheetView>
  </sheetViews>
  <sheetFormatPr defaultRowHeight="15"/>
  <cols>
    <col min="1" max="1" width="12.28515625" customWidth="1"/>
    <col min="2" max="2" width="35.85546875" customWidth="1"/>
    <col min="3" max="3" width="23" customWidth="1"/>
    <col min="4" max="4" width="22.28515625" customWidth="1"/>
    <col min="5" max="5" width="10.28515625" bestFit="1" customWidth="1"/>
    <col min="6" max="6" width="11.7109375" bestFit="1" customWidth="1"/>
    <col min="7" max="7" width="11.28515625" customWidth="1"/>
    <col min="8" max="8" width="11.42578125" bestFit="1" customWidth="1"/>
    <col min="9" max="10" width="10.28515625" bestFit="1" customWidth="1"/>
  </cols>
  <sheetData>
    <row r="1" spans="1:4" ht="15" customHeight="1">
      <c r="A1" s="473" t="s">
        <v>514</v>
      </c>
      <c r="B1" s="473"/>
      <c r="C1" s="473"/>
      <c r="D1" s="473"/>
    </row>
    <row r="2" spans="1:4">
      <c r="A2" s="30"/>
      <c r="B2" s="30"/>
      <c r="C2" s="30"/>
      <c r="D2" s="30"/>
    </row>
    <row r="3" spans="1:4">
      <c r="A3" s="474" t="s">
        <v>67</v>
      </c>
      <c r="B3" s="474"/>
      <c r="C3" s="30"/>
      <c r="D3" s="30"/>
    </row>
    <row r="4" spans="1:4">
      <c r="A4" s="481" t="s">
        <v>47</v>
      </c>
      <c r="B4" s="481"/>
      <c r="C4" s="30">
        <v>1975</v>
      </c>
      <c r="D4" s="30"/>
    </row>
    <row r="5" spans="1:4">
      <c r="A5" s="481" t="s">
        <v>44</v>
      </c>
      <c r="B5" s="481"/>
      <c r="C5" s="30">
        <v>56</v>
      </c>
      <c r="D5" s="30"/>
    </row>
    <row r="6" spans="1:4">
      <c r="A6" s="481" t="s">
        <v>45</v>
      </c>
      <c r="B6" s="481"/>
      <c r="C6" s="30">
        <v>5</v>
      </c>
      <c r="D6" s="30"/>
    </row>
    <row r="7" spans="1:4">
      <c r="A7" s="481" t="s">
        <v>46</v>
      </c>
      <c r="B7" s="481"/>
      <c r="C7" s="30">
        <v>4</v>
      </c>
      <c r="D7" s="30"/>
    </row>
    <row r="8" spans="1:4">
      <c r="A8" s="481" t="s">
        <v>51</v>
      </c>
      <c r="B8" s="481"/>
      <c r="C8" s="30">
        <v>2700.2</v>
      </c>
      <c r="D8" s="30"/>
    </row>
    <row r="9" spans="1:4">
      <c r="A9" s="481" t="s">
        <v>56</v>
      </c>
      <c r="B9" s="481"/>
      <c r="C9" s="66">
        <v>270.3</v>
      </c>
      <c r="D9" s="30"/>
    </row>
    <row r="10" spans="1:4">
      <c r="A10" s="481" t="s">
        <v>52</v>
      </c>
      <c r="B10" s="481"/>
      <c r="C10" s="30">
        <v>118</v>
      </c>
      <c r="D10" s="30"/>
    </row>
    <row r="11" spans="1:4">
      <c r="A11" s="2"/>
    </row>
    <row r="12" spans="1:4">
      <c r="A12" s="479" t="s">
        <v>179</v>
      </c>
      <c r="B12" s="480"/>
      <c r="C12" s="480"/>
      <c r="D12" s="480"/>
    </row>
    <row r="13" spans="1:4" ht="15.75" thickBot="1">
      <c r="A13" s="480"/>
      <c r="B13" s="480"/>
      <c r="C13" s="480"/>
      <c r="D13" s="480"/>
    </row>
    <row r="14" spans="1:4">
      <c r="A14" s="81" t="s">
        <v>142</v>
      </c>
      <c r="B14" s="82"/>
      <c r="C14" s="82"/>
      <c r="D14" s="83"/>
    </row>
    <row r="15" spans="1:4">
      <c r="A15" s="84" t="s">
        <v>143</v>
      </c>
      <c r="B15" s="39"/>
      <c r="C15" s="39"/>
      <c r="D15" s="85"/>
    </row>
    <row r="16" spans="1:4">
      <c r="A16" s="86" t="s">
        <v>209</v>
      </c>
      <c r="B16" s="39"/>
      <c r="C16" s="39"/>
      <c r="D16" s="85"/>
    </row>
    <row r="17" spans="1:4">
      <c r="A17" s="172" t="s">
        <v>374</v>
      </c>
      <c r="B17" s="48" t="s">
        <v>692</v>
      </c>
      <c r="C17" s="48"/>
      <c r="D17" s="105">
        <v>950.01</v>
      </c>
    </row>
    <row r="18" spans="1:4">
      <c r="A18" s="103" t="s">
        <v>248</v>
      </c>
      <c r="B18" s="47"/>
      <c r="C18" s="47"/>
      <c r="D18" s="155"/>
    </row>
    <row r="19" spans="1:4" ht="15.75" customHeight="1">
      <c r="A19" s="172" t="s">
        <v>526</v>
      </c>
      <c r="B19" s="48" t="s">
        <v>990</v>
      </c>
      <c r="C19" s="48"/>
      <c r="D19" s="105">
        <f>15541.95+12788.59</f>
        <v>28330.54</v>
      </c>
    </row>
    <row r="20" spans="1:4">
      <c r="A20" s="86" t="s">
        <v>487</v>
      </c>
      <c r="B20" s="39"/>
      <c r="C20" s="39"/>
      <c r="D20" s="85"/>
    </row>
    <row r="21" spans="1:4">
      <c r="A21" s="87" t="s">
        <v>637</v>
      </c>
      <c r="B21" s="39" t="s">
        <v>848</v>
      </c>
      <c r="C21" s="39"/>
      <c r="D21" s="85"/>
    </row>
    <row r="22" spans="1:4">
      <c r="A22" s="87"/>
      <c r="B22" s="39" t="s">
        <v>849</v>
      </c>
      <c r="C22" s="39"/>
      <c r="D22" s="85"/>
    </row>
    <row r="23" spans="1:4">
      <c r="A23" s="172"/>
      <c r="B23" s="48" t="s">
        <v>850</v>
      </c>
      <c r="C23" s="48"/>
      <c r="D23" s="105">
        <v>18158.43</v>
      </c>
    </row>
    <row r="24" spans="1:4">
      <c r="A24" s="84" t="s">
        <v>146</v>
      </c>
      <c r="B24" s="39"/>
      <c r="C24" s="39"/>
      <c r="D24" s="85"/>
    </row>
    <row r="25" spans="1:4">
      <c r="A25" s="86" t="s">
        <v>147</v>
      </c>
      <c r="B25" s="39"/>
      <c r="C25" s="39"/>
      <c r="D25" s="85"/>
    </row>
    <row r="26" spans="1:4">
      <c r="A26" s="87" t="s">
        <v>579</v>
      </c>
      <c r="B26" s="39" t="s">
        <v>851</v>
      </c>
      <c r="C26" s="39"/>
      <c r="D26" s="85"/>
    </row>
    <row r="27" spans="1:4">
      <c r="A27" s="172"/>
      <c r="B27" s="48" t="s">
        <v>852</v>
      </c>
      <c r="C27" s="48"/>
      <c r="D27" s="105">
        <v>963.64</v>
      </c>
    </row>
    <row r="28" spans="1:4">
      <c r="A28" s="87" t="s">
        <v>386</v>
      </c>
      <c r="B28" s="39" t="s">
        <v>711</v>
      </c>
      <c r="C28" s="39"/>
      <c r="D28" s="85"/>
    </row>
    <row r="29" spans="1:4">
      <c r="A29" s="172"/>
      <c r="B29" s="48" t="s">
        <v>1252</v>
      </c>
      <c r="C29" s="48"/>
      <c r="D29" s="105">
        <v>2122.06</v>
      </c>
    </row>
    <row r="30" spans="1:4">
      <c r="A30" s="87" t="s">
        <v>356</v>
      </c>
      <c r="B30" s="39" t="s">
        <v>1398</v>
      </c>
      <c r="C30" s="39"/>
      <c r="D30" s="85"/>
    </row>
    <row r="31" spans="1:4">
      <c r="A31" s="87"/>
      <c r="B31" s="39" t="s">
        <v>1399</v>
      </c>
      <c r="C31" s="39"/>
      <c r="D31" s="85"/>
    </row>
    <row r="32" spans="1:4">
      <c r="A32" s="87"/>
      <c r="B32" s="39" t="s">
        <v>1400</v>
      </c>
      <c r="C32" s="39"/>
      <c r="D32" s="85"/>
    </row>
    <row r="33" spans="1:4">
      <c r="A33" s="172"/>
      <c r="B33" s="48" t="s">
        <v>1401</v>
      </c>
      <c r="C33" s="48"/>
      <c r="D33" s="105">
        <v>4948.78</v>
      </c>
    </row>
    <row r="34" spans="1:4">
      <c r="A34" s="86" t="s">
        <v>148</v>
      </c>
      <c r="B34" s="39"/>
      <c r="C34" s="39"/>
      <c r="D34" s="85"/>
    </row>
    <row r="35" spans="1:4">
      <c r="A35" s="172" t="s">
        <v>356</v>
      </c>
      <c r="B35" s="48" t="s">
        <v>1402</v>
      </c>
      <c r="C35" s="48"/>
      <c r="D35" s="105"/>
    </row>
    <row r="36" spans="1:4">
      <c r="A36" s="238"/>
      <c r="B36" s="47" t="s">
        <v>1403</v>
      </c>
      <c r="C36" s="47"/>
      <c r="D36" s="155"/>
    </row>
    <row r="37" spans="1:4">
      <c r="A37" s="87"/>
      <c r="B37" s="39" t="s">
        <v>1404</v>
      </c>
      <c r="C37" s="39"/>
      <c r="D37" s="85"/>
    </row>
    <row r="38" spans="1:4">
      <c r="A38" s="172"/>
      <c r="B38" s="48" t="s">
        <v>1405</v>
      </c>
      <c r="C38" s="48"/>
      <c r="D38" s="105">
        <v>10304.969999999999</v>
      </c>
    </row>
    <row r="39" spans="1:4">
      <c r="A39" s="86" t="s">
        <v>149</v>
      </c>
      <c r="B39" s="39"/>
      <c r="C39" s="39"/>
      <c r="D39" s="85"/>
    </row>
    <row r="40" spans="1:4">
      <c r="A40" s="87" t="s">
        <v>356</v>
      </c>
      <c r="B40" s="39" t="s">
        <v>1109</v>
      </c>
      <c r="C40" s="39"/>
      <c r="D40" s="85"/>
    </row>
    <row r="41" spans="1:4">
      <c r="A41" s="87"/>
      <c r="B41" s="39" t="s">
        <v>1110</v>
      </c>
      <c r="C41" s="39"/>
      <c r="D41" s="85"/>
    </row>
    <row r="42" spans="1:4">
      <c r="A42" s="172"/>
      <c r="B42" s="48" t="s">
        <v>1111</v>
      </c>
      <c r="C42" s="48"/>
      <c r="D42" s="105">
        <v>2210.62</v>
      </c>
    </row>
    <row r="43" spans="1:4" s="29" customFormat="1" ht="12.75">
      <c r="A43" s="86" t="s">
        <v>150</v>
      </c>
      <c r="B43" s="39"/>
      <c r="C43" s="39"/>
      <c r="D43" s="85"/>
    </row>
    <row r="44" spans="1:4" s="29" customFormat="1" ht="12.75">
      <c r="A44" s="87" t="s">
        <v>853</v>
      </c>
      <c r="B44" s="39" t="s">
        <v>854</v>
      </c>
      <c r="C44" s="39"/>
      <c r="D44" s="85"/>
    </row>
    <row r="45" spans="1:4" s="29" customFormat="1" ht="12.75">
      <c r="A45" s="172"/>
      <c r="B45" s="48" t="s">
        <v>855</v>
      </c>
      <c r="C45" s="48"/>
      <c r="D45" s="105">
        <v>3929.71</v>
      </c>
    </row>
    <row r="46" spans="1:4">
      <c r="A46" s="84" t="s">
        <v>202</v>
      </c>
      <c r="B46" s="39"/>
      <c r="C46" s="39"/>
      <c r="D46" s="85"/>
    </row>
    <row r="47" spans="1:4">
      <c r="A47" s="84" t="s">
        <v>466</v>
      </c>
      <c r="B47" s="39"/>
      <c r="C47" s="39"/>
      <c r="D47" s="85"/>
    </row>
    <row r="48" spans="1:4">
      <c r="A48" s="87" t="s">
        <v>415</v>
      </c>
      <c r="B48" s="39"/>
      <c r="C48" s="39"/>
      <c r="D48" s="85"/>
    </row>
    <row r="49" spans="1:4">
      <c r="A49" s="87" t="s">
        <v>408</v>
      </c>
      <c r="B49" s="39"/>
      <c r="C49" s="39"/>
      <c r="D49" s="85"/>
    </row>
    <row r="50" spans="1:4">
      <c r="A50" s="87" t="s">
        <v>467</v>
      </c>
      <c r="B50" s="39"/>
      <c r="C50" s="39"/>
      <c r="D50" s="168"/>
    </row>
    <row r="51" spans="1:4">
      <c r="A51" s="87" t="s">
        <v>442</v>
      </c>
      <c r="B51" s="39"/>
      <c r="C51" s="39"/>
      <c r="D51" s="168"/>
    </row>
    <row r="52" spans="1:4">
      <c r="A52" s="87" t="s">
        <v>469</v>
      </c>
      <c r="B52" s="39"/>
      <c r="C52" s="39"/>
      <c r="D52" s="168"/>
    </row>
    <row r="53" spans="1:4">
      <c r="A53" s="87" t="s">
        <v>468</v>
      </c>
      <c r="B53" s="39"/>
      <c r="C53" s="39"/>
      <c r="D53" s="168"/>
    </row>
    <row r="54" spans="1:4">
      <c r="A54" s="172" t="s">
        <v>428</v>
      </c>
      <c r="B54" s="48"/>
      <c r="C54" s="48"/>
      <c r="D54" s="266">
        <v>82602.13</v>
      </c>
    </row>
    <row r="55" spans="1:4">
      <c r="A55" s="86" t="s">
        <v>221</v>
      </c>
      <c r="B55" s="39"/>
      <c r="C55" s="39"/>
      <c r="D55" s="168"/>
    </row>
    <row r="56" spans="1:4">
      <c r="A56" s="87" t="s">
        <v>856</v>
      </c>
      <c r="B56" s="39" t="s">
        <v>1112</v>
      </c>
      <c r="C56" s="39"/>
      <c r="D56" s="168"/>
    </row>
    <row r="57" spans="1:4">
      <c r="A57" s="87"/>
      <c r="B57" s="48" t="s">
        <v>857</v>
      </c>
      <c r="C57" s="48"/>
      <c r="D57" s="266">
        <v>2581.83</v>
      </c>
    </row>
    <row r="58" spans="1:4">
      <c r="A58" s="87"/>
      <c r="B58" s="39" t="s">
        <v>1113</v>
      </c>
      <c r="C58" s="39"/>
      <c r="D58" s="168"/>
    </row>
    <row r="59" spans="1:4" ht="15.75" thickBot="1">
      <c r="A59" s="87"/>
      <c r="B59" s="39" t="s">
        <v>1114</v>
      </c>
      <c r="C59" s="39"/>
      <c r="D59" s="168">
        <v>40139</v>
      </c>
    </row>
    <row r="60" spans="1:4" ht="15.75" thickBot="1">
      <c r="A60" s="88" t="s">
        <v>48</v>
      </c>
      <c r="B60" s="89"/>
      <c r="C60" s="89"/>
      <c r="D60" s="90">
        <f>SUM(D15:D59)</f>
        <v>197241.72</v>
      </c>
    </row>
    <row r="61" spans="1:4" ht="15.75" thickBot="1">
      <c r="A61" s="34"/>
      <c r="B61" s="34"/>
      <c r="C61" s="34"/>
      <c r="D61" s="34"/>
    </row>
    <row r="62" spans="1:4">
      <c r="A62" s="81" t="s">
        <v>152</v>
      </c>
      <c r="B62" s="82"/>
      <c r="C62" s="91"/>
      <c r="D62" s="92"/>
    </row>
    <row r="63" spans="1:4" s="1" customFormat="1">
      <c r="A63" s="86" t="s">
        <v>204</v>
      </c>
      <c r="B63" s="41"/>
      <c r="C63" s="64"/>
      <c r="D63" s="116">
        <v>55267.46</v>
      </c>
    </row>
    <row r="64" spans="1:4">
      <c r="A64" s="86" t="s">
        <v>50</v>
      </c>
      <c r="B64" s="39"/>
      <c r="C64" s="52"/>
      <c r="D64" s="93"/>
    </row>
    <row r="65" spans="1:5">
      <c r="A65" s="87" t="s">
        <v>322</v>
      </c>
      <c r="B65" s="39"/>
      <c r="C65" s="25" t="s">
        <v>1544</v>
      </c>
      <c r="D65" s="93"/>
    </row>
    <row r="66" spans="1:5" s="4" customFormat="1">
      <c r="A66" s="97" t="s">
        <v>326</v>
      </c>
      <c r="B66" s="59"/>
      <c r="C66" s="213" t="s">
        <v>41</v>
      </c>
      <c r="D66" s="150"/>
    </row>
    <row r="67" spans="1:5" s="4" customFormat="1">
      <c r="A67" s="506" t="s">
        <v>327</v>
      </c>
      <c r="B67" s="589"/>
      <c r="C67" s="455" t="s">
        <v>40</v>
      </c>
      <c r="D67" s="586"/>
    </row>
    <row r="68" spans="1:5" s="4" customFormat="1">
      <c r="A68" s="508"/>
      <c r="B68" s="548"/>
      <c r="C68" s="456"/>
      <c r="D68" s="587"/>
    </row>
    <row r="69" spans="1:5" s="4" customFormat="1">
      <c r="A69" s="459" t="s">
        <v>329</v>
      </c>
      <c r="B69" s="460"/>
      <c r="C69" s="149" t="s">
        <v>40</v>
      </c>
      <c r="D69" s="150"/>
    </row>
    <row r="70" spans="1:5" s="4" customFormat="1">
      <c r="A70" s="97" t="s">
        <v>330</v>
      </c>
      <c r="B70" s="54"/>
      <c r="C70" s="465" t="s">
        <v>41</v>
      </c>
      <c r="D70" s="586"/>
    </row>
    <row r="71" spans="1:5" s="4" customFormat="1">
      <c r="A71" s="98" t="s">
        <v>331</v>
      </c>
      <c r="B71" s="55"/>
      <c r="C71" s="466"/>
      <c r="D71" s="587"/>
    </row>
    <row r="72" spans="1:5">
      <c r="A72" s="101" t="s">
        <v>154</v>
      </c>
      <c r="B72" s="32"/>
      <c r="C72" s="60" t="s">
        <v>315</v>
      </c>
      <c r="D72" s="132">
        <v>16145.29</v>
      </c>
    </row>
    <row r="73" spans="1:5">
      <c r="A73" s="461" t="s">
        <v>187</v>
      </c>
      <c r="B73" s="462"/>
      <c r="C73" s="60" t="s">
        <v>14</v>
      </c>
      <c r="D73" s="132">
        <v>1742.76</v>
      </c>
    </row>
    <row r="74" spans="1:5">
      <c r="A74" s="101" t="s">
        <v>222</v>
      </c>
      <c r="B74" s="49"/>
      <c r="C74" s="60" t="s">
        <v>1584</v>
      </c>
      <c r="D74" s="134">
        <v>5049.78</v>
      </c>
    </row>
    <row r="75" spans="1:5">
      <c r="A75" s="461" t="s">
        <v>223</v>
      </c>
      <c r="B75" s="462"/>
      <c r="C75" s="60" t="s">
        <v>315</v>
      </c>
      <c r="D75" s="133">
        <v>16282.18</v>
      </c>
    </row>
    <row r="76" spans="1:5">
      <c r="A76" s="582" t="s">
        <v>264</v>
      </c>
      <c r="B76" s="488"/>
      <c r="C76" s="631" t="s">
        <v>388</v>
      </c>
      <c r="D76" s="579">
        <v>1835.12</v>
      </c>
    </row>
    <row r="77" spans="1:5">
      <c r="A77" s="585"/>
      <c r="B77" s="491"/>
      <c r="C77" s="632"/>
      <c r="D77" s="581"/>
    </row>
    <row r="78" spans="1:5">
      <c r="A78" s="100" t="s">
        <v>243</v>
      </c>
      <c r="B78" s="58"/>
      <c r="C78" s="60" t="s">
        <v>39</v>
      </c>
      <c r="D78" s="133">
        <v>2052.14</v>
      </c>
      <c r="E78" s="2"/>
    </row>
    <row r="79" spans="1:5">
      <c r="A79" s="628" t="s">
        <v>270</v>
      </c>
      <c r="B79" s="629"/>
      <c r="C79" s="60" t="s">
        <v>133</v>
      </c>
      <c r="D79" s="134">
        <f>205.1</f>
        <v>205.1</v>
      </c>
    </row>
    <row r="80" spans="1:5">
      <c r="A80" s="487" t="s">
        <v>1585</v>
      </c>
      <c r="B80" s="488"/>
      <c r="C80" s="356" t="s">
        <v>1397</v>
      </c>
      <c r="D80" s="134">
        <v>1480.65</v>
      </c>
      <c r="E80" s="2"/>
    </row>
    <row r="81" spans="1:4">
      <c r="A81" s="461" t="s">
        <v>240</v>
      </c>
      <c r="B81" s="462"/>
      <c r="C81" s="60" t="s">
        <v>42</v>
      </c>
      <c r="D81" s="134">
        <v>17524.27</v>
      </c>
    </row>
    <row r="82" spans="1:4">
      <c r="A82" s="103" t="s">
        <v>50</v>
      </c>
      <c r="B82" s="47"/>
      <c r="C82" s="26"/>
      <c r="D82" s="104"/>
    </row>
    <row r="83" spans="1:4">
      <c r="A83" s="475" t="s">
        <v>347</v>
      </c>
      <c r="B83" s="476"/>
      <c r="C83" s="52"/>
      <c r="D83" s="80">
        <v>72420.13</v>
      </c>
    </row>
    <row r="84" spans="1:4">
      <c r="A84" s="630"/>
      <c r="B84" s="496"/>
      <c r="C84" s="44"/>
      <c r="D84" s="105"/>
    </row>
    <row r="85" spans="1:4" ht="15.75" thickBot="1">
      <c r="A85" s="113" t="s">
        <v>48</v>
      </c>
      <c r="B85" s="106"/>
      <c r="C85" s="106"/>
      <c r="D85" s="178">
        <f>SUM(D63,D72:D81)</f>
        <v>117584.75</v>
      </c>
    </row>
    <row r="86" spans="1:4">
      <c r="A86" s="65"/>
      <c r="B86" s="39"/>
      <c r="C86" s="39"/>
      <c r="D86" s="37"/>
    </row>
    <row r="87" spans="1:4" ht="15" customHeight="1">
      <c r="A87" s="433" t="s">
        <v>180</v>
      </c>
      <c r="B87" s="433"/>
      <c r="C87" s="433"/>
      <c r="D87" s="433"/>
    </row>
    <row r="88" spans="1:4" ht="15.75" thickBot="1">
      <c r="A88" s="148"/>
      <c r="B88" s="148"/>
      <c r="C88" s="148"/>
      <c r="D88" s="148"/>
    </row>
    <row r="89" spans="1:4">
      <c r="A89" s="278" t="s">
        <v>130</v>
      </c>
      <c r="B89" s="122" t="s">
        <v>156</v>
      </c>
      <c r="C89" s="123"/>
      <c r="D89" s="124"/>
    </row>
    <row r="90" spans="1:4">
      <c r="A90" s="157" t="s">
        <v>131</v>
      </c>
      <c r="B90" s="424" t="s">
        <v>198</v>
      </c>
      <c r="C90" s="425"/>
      <c r="D90" s="426"/>
    </row>
    <row r="91" spans="1:4" ht="15" customHeight="1">
      <c r="A91" s="164"/>
      <c r="B91" s="427"/>
      <c r="C91" s="428"/>
      <c r="D91" s="429"/>
    </row>
    <row r="92" spans="1:4">
      <c r="A92" s="158"/>
      <c r="B92" s="430"/>
      <c r="C92" s="431"/>
      <c r="D92" s="432"/>
    </row>
    <row r="93" spans="1:4" ht="15" customHeight="1">
      <c r="A93" s="483" t="s">
        <v>132</v>
      </c>
      <c r="B93" s="424" t="s">
        <v>157</v>
      </c>
      <c r="C93" s="425"/>
      <c r="D93" s="426"/>
    </row>
    <row r="94" spans="1:4">
      <c r="A94" s="483"/>
      <c r="B94" s="427"/>
      <c r="C94" s="428"/>
      <c r="D94" s="429"/>
    </row>
    <row r="95" spans="1:4">
      <c r="A95" s="484"/>
      <c r="B95" s="430"/>
      <c r="C95" s="431"/>
      <c r="D95" s="432"/>
    </row>
    <row r="96" spans="1:4">
      <c r="A96" s="159" t="s">
        <v>159</v>
      </c>
      <c r="B96" s="424" t="s">
        <v>158</v>
      </c>
      <c r="C96" s="425"/>
      <c r="D96" s="426"/>
    </row>
    <row r="97" spans="1:4">
      <c r="A97" s="160"/>
      <c r="B97" s="427"/>
      <c r="C97" s="428"/>
      <c r="D97" s="429"/>
    </row>
    <row r="98" spans="1:4">
      <c r="A98" s="161"/>
      <c r="B98" s="427"/>
      <c r="C98" s="428"/>
      <c r="D98" s="429"/>
    </row>
    <row r="99" spans="1:4">
      <c r="A99" s="161"/>
      <c r="B99" s="427"/>
      <c r="C99" s="428"/>
      <c r="D99" s="429"/>
    </row>
    <row r="100" spans="1:4">
      <c r="A100" s="161"/>
      <c r="B100" s="427"/>
      <c r="C100" s="428"/>
      <c r="D100" s="429"/>
    </row>
    <row r="101" spans="1:4" ht="18" customHeight="1">
      <c r="A101" s="161"/>
      <c r="B101" s="427"/>
      <c r="C101" s="428"/>
      <c r="D101" s="429"/>
    </row>
    <row r="102" spans="1:4" ht="15" customHeight="1">
      <c r="A102" s="163" t="s">
        <v>160</v>
      </c>
      <c r="B102" s="45" t="s">
        <v>161</v>
      </c>
      <c r="C102" s="46"/>
      <c r="D102" s="126"/>
    </row>
    <row r="103" spans="1:4">
      <c r="A103" s="74" t="s">
        <v>162</v>
      </c>
      <c r="B103" s="424" t="s">
        <v>199</v>
      </c>
      <c r="C103" s="425"/>
      <c r="D103" s="426"/>
    </row>
    <row r="104" spans="1:4">
      <c r="A104" s="161"/>
      <c r="B104" s="427"/>
      <c r="C104" s="428"/>
      <c r="D104" s="429"/>
    </row>
    <row r="105" spans="1:4">
      <c r="A105" s="161"/>
      <c r="B105" s="427"/>
      <c r="C105" s="428"/>
      <c r="D105" s="429"/>
    </row>
    <row r="106" spans="1:4">
      <c r="A106" s="161"/>
      <c r="B106" s="427"/>
      <c r="C106" s="428"/>
      <c r="D106" s="429"/>
    </row>
    <row r="107" spans="1:4" ht="15" customHeight="1">
      <c r="A107" s="161"/>
      <c r="B107" s="427"/>
      <c r="C107" s="428"/>
      <c r="D107" s="429"/>
    </row>
    <row r="108" spans="1:4">
      <c r="A108" s="161"/>
      <c r="B108" s="427"/>
      <c r="C108" s="428"/>
      <c r="D108" s="429"/>
    </row>
    <row r="109" spans="1:4">
      <c r="A109" s="74" t="s">
        <v>163</v>
      </c>
      <c r="B109" s="436" t="s">
        <v>164</v>
      </c>
      <c r="C109" s="437"/>
      <c r="D109" s="438"/>
    </row>
    <row r="110" spans="1:4">
      <c r="A110" s="74" t="s">
        <v>165</v>
      </c>
      <c r="B110" s="424" t="s">
        <v>201</v>
      </c>
      <c r="C110" s="425"/>
      <c r="D110" s="426"/>
    </row>
    <row r="111" spans="1:4">
      <c r="A111" s="161"/>
      <c r="B111" s="427"/>
      <c r="C111" s="428"/>
      <c r="D111" s="429"/>
    </row>
    <row r="112" spans="1:4">
      <c r="A112" s="161"/>
      <c r="B112" s="427"/>
      <c r="C112" s="428"/>
      <c r="D112" s="429"/>
    </row>
    <row r="113" spans="1:4">
      <c r="A113" s="162"/>
      <c r="B113" s="430"/>
      <c r="C113" s="431"/>
      <c r="D113" s="432"/>
    </row>
    <row r="114" spans="1:4">
      <c r="A114" s="77" t="s">
        <v>166</v>
      </c>
      <c r="B114" s="496" t="s">
        <v>193</v>
      </c>
      <c r="C114" s="497"/>
      <c r="D114" s="498"/>
    </row>
    <row r="115" spans="1:4">
      <c r="A115" s="75"/>
      <c r="B115" s="499"/>
      <c r="C115" s="500"/>
      <c r="D115" s="501"/>
    </row>
    <row r="116" spans="1:4" ht="30" customHeight="1">
      <c r="A116" s="164" t="s">
        <v>168</v>
      </c>
      <c r="B116" s="500" t="s">
        <v>194</v>
      </c>
      <c r="C116" s="500"/>
      <c r="D116" s="501"/>
    </row>
    <row r="117" spans="1:4">
      <c r="A117" s="74" t="s">
        <v>170</v>
      </c>
      <c r="B117" s="424" t="s">
        <v>173</v>
      </c>
      <c r="C117" s="425"/>
      <c r="D117" s="426"/>
    </row>
    <row r="118" spans="1:4">
      <c r="A118" s="162"/>
      <c r="B118" s="430"/>
      <c r="C118" s="431"/>
      <c r="D118" s="432"/>
    </row>
    <row r="119" spans="1:4">
      <c r="A119" s="74" t="s">
        <v>172</v>
      </c>
      <c r="B119" s="436" t="s">
        <v>175</v>
      </c>
      <c r="C119" s="437"/>
      <c r="D119" s="438"/>
    </row>
    <row r="120" spans="1:4">
      <c r="A120" s="79" t="s">
        <v>174</v>
      </c>
      <c r="B120" s="424" t="s">
        <v>167</v>
      </c>
      <c r="C120" s="425"/>
      <c r="D120" s="426"/>
    </row>
    <row r="121" spans="1:4">
      <c r="A121" s="77"/>
      <c r="B121" s="427"/>
      <c r="C121" s="428"/>
      <c r="D121" s="429"/>
    </row>
    <row r="122" spans="1:4">
      <c r="A122" s="75"/>
      <c r="B122" s="430"/>
      <c r="C122" s="431"/>
      <c r="D122" s="432"/>
    </row>
    <row r="123" spans="1:4">
      <c r="A123" s="161" t="s">
        <v>176</v>
      </c>
      <c r="B123" s="424" t="s">
        <v>169</v>
      </c>
      <c r="C123" s="425"/>
      <c r="D123" s="426"/>
    </row>
    <row r="124" spans="1:4">
      <c r="A124" s="162"/>
      <c r="B124" s="430"/>
      <c r="C124" s="431"/>
      <c r="D124" s="432"/>
    </row>
    <row r="125" spans="1:4">
      <c r="A125" s="74" t="s">
        <v>178</v>
      </c>
      <c r="B125" s="424" t="s">
        <v>171</v>
      </c>
      <c r="C125" s="425"/>
      <c r="D125" s="426"/>
    </row>
    <row r="126" spans="1:4">
      <c r="A126" s="162"/>
      <c r="B126" s="430"/>
      <c r="C126" s="431"/>
      <c r="D126" s="432"/>
    </row>
    <row r="127" spans="1:4">
      <c r="A127" s="74" t="s">
        <v>195</v>
      </c>
      <c r="B127" s="424" t="s">
        <v>177</v>
      </c>
      <c r="C127" s="425"/>
      <c r="D127" s="426"/>
    </row>
    <row r="128" spans="1:4">
      <c r="A128" s="162"/>
      <c r="B128" s="430"/>
      <c r="C128" s="431"/>
      <c r="D128" s="432"/>
    </row>
    <row r="129" spans="1:4" ht="30.75" customHeight="1" thickBot="1">
      <c r="A129" s="161" t="s">
        <v>182</v>
      </c>
      <c r="B129" s="452" t="s">
        <v>200</v>
      </c>
      <c r="C129" s="453"/>
      <c r="D129" s="454"/>
    </row>
    <row r="130" spans="1:4" ht="15.75" thickBot="1">
      <c r="A130" s="114" t="s">
        <v>48</v>
      </c>
      <c r="B130" s="108"/>
      <c r="C130" s="108"/>
      <c r="D130" s="115">
        <v>51681.82</v>
      </c>
    </row>
    <row r="131" spans="1:4">
      <c r="A131" s="65"/>
      <c r="B131" s="39"/>
      <c r="C131" s="39"/>
      <c r="D131" s="37"/>
    </row>
    <row r="132" spans="1:4">
      <c r="A132" s="65"/>
      <c r="B132" s="39"/>
      <c r="C132" s="39"/>
      <c r="D132" s="37"/>
    </row>
    <row r="133" spans="1:4" ht="15.75" thickBot="1">
      <c r="A133" s="65"/>
      <c r="B133" s="39"/>
      <c r="C133" s="39"/>
      <c r="D133" s="37"/>
    </row>
    <row r="134" spans="1:4">
      <c r="A134" s="626" t="s">
        <v>181</v>
      </c>
      <c r="B134" s="627"/>
      <c r="C134" s="627"/>
      <c r="D134" s="282"/>
    </row>
    <row r="135" spans="1:4" ht="15" customHeight="1">
      <c r="A135" s="161" t="s">
        <v>183</v>
      </c>
      <c r="B135" s="427" t="s">
        <v>1653</v>
      </c>
      <c r="C135" s="476"/>
      <c r="D135" s="116"/>
    </row>
    <row r="136" spans="1:4">
      <c r="A136" s="161"/>
      <c r="B136" s="427"/>
      <c r="C136" s="476"/>
      <c r="D136" s="116"/>
    </row>
    <row r="137" spans="1:4">
      <c r="A137" s="161"/>
      <c r="B137" s="427"/>
      <c r="C137" s="476"/>
      <c r="D137" s="116"/>
    </row>
    <row r="138" spans="1:4">
      <c r="A138" s="161"/>
      <c r="B138" s="427"/>
      <c r="C138" s="476"/>
      <c r="D138" s="116"/>
    </row>
    <row r="139" spans="1:4">
      <c r="A139" s="161"/>
      <c r="B139" s="427"/>
      <c r="C139" s="476"/>
      <c r="D139" s="116"/>
    </row>
    <row r="140" spans="1:4">
      <c r="A140" s="162"/>
      <c r="B140" s="430"/>
      <c r="C140" s="496"/>
      <c r="D140" s="154">
        <v>14716.09</v>
      </c>
    </row>
    <row r="141" spans="1:4">
      <c r="A141" s="74" t="s">
        <v>196</v>
      </c>
      <c r="B141" s="424" t="s">
        <v>311</v>
      </c>
      <c r="C141" s="493"/>
      <c r="D141" s="141"/>
    </row>
    <row r="142" spans="1:4">
      <c r="A142" s="162"/>
      <c r="B142" s="430"/>
      <c r="C142" s="496"/>
      <c r="D142" s="154">
        <v>405.03</v>
      </c>
    </row>
    <row r="143" spans="1:4" ht="15.75" thickBot="1">
      <c r="A143" s="74" t="s">
        <v>197</v>
      </c>
      <c r="B143" s="424" t="s">
        <v>1651</v>
      </c>
      <c r="C143" s="493"/>
      <c r="D143" s="141">
        <v>8289.61</v>
      </c>
    </row>
    <row r="144" spans="1:4" ht="15.75" thickBot="1">
      <c r="A144" s="381" t="s">
        <v>48</v>
      </c>
      <c r="B144" s="108"/>
      <c r="C144" s="108"/>
      <c r="D144" s="115">
        <f>SUM(D135:D143)</f>
        <v>23410.730000000003</v>
      </c>
    </row>
    <row r="145" spans="1:4">
      <c r="A145" s="553" t="s">
        <v>53</v>
      </c>
      <c r="B145" s="523"/>
      <c r="C145" s="46"/>
      <c r="D145" s="134">
        <f>SUM(D60,D85,D130,D144)</f>
        <v>389919.01999999996</v>
      </c>
    </row>
    <row r="146" spans="1:4">
      <c r="A146" s="687" t="s">
        <v>1686</v>
      </c>
      <c r="B146" s="687"/>
      <c r="C146" s="687"/>
      <c r="D146" s="688">
        <v>1059163.3900000001</v>
      </c>
    </row>
    <row r="147" spans="1:4">
      <c r="A147" s="687"/>
      <c r="B147" s="687"/>
      <c r="C147" s="687"/>
      <c r="D147" s="688"/>
    </row>
    <row r="148" spans="1:4">
      <c r="A148" s="562" t="s">
        <v>1687</v>
      </c>
      <c r="B148" s="562"/>
      <c r="C148" s="562"/>
      <c r="D148" s="683">
        <v>221518.66</v>
      </c>
    </row>
    <row r="149" spans="1:4">
      <c r="A149" s="577"/>
      <c r="B149" s="577"/>
      <c r="C149" s="577"/>
      <c r="D149" s="471"/>
    </row>
    <row r="150" spans="1:4">
      <c r="A150" s="582" t="s">
        <v>1665</v>
      </c>
      <c r="B150" s="487"/>
      <c r="C150" s="488"/>
      <c r="D150" s="445">
        <v>82366.23</v>
      </c>
    </row>
    <row r="151" spans="1:4" ht="15.75" thickBot="1">
      <c r="A151" s="609"/>
      <c r="B151" s="610"/>
      <c r="C151" s="611"/>
      <c r="D151" s="605"/>
    </row>
    <row r="152" spans="1:4">
      <c r="A152" s="29"/>
      <c r="B152" s="29"/>
      <c r="C152" s="29"/>
      <c r="D152" s="29"/>
    </row>
    <row r="153" spans="1:4">
      <c r="A153" s="29"/>
      <c r="B153" s="29"/>
      <c r="C153" s="29"/>
      <c r="D153" s="29"/>
    </row>
    <row r="154" spans="1:4">
      <c r="A154" s="29"/>
      <c r="B154" s="29"/>
      <c r="C154" s="29"/>
      <c r="D154" s="29"/>
    </row>
    <row r="156" spans="1:4">
      <c r="A156" s="29"/>
      <c r="B156" s="29"/>
      <c r="C156" s="29"/>
      <c r="D156" s="29"/>
    </row>
    <row r="157" spans="1:4">
      <c r="A157" s="29"/>
      <c r="B157" s="29"/>
      <c r="C157" s="29"/>
      <c r="D157" s="29"/>
    </row>
    <row r="158" spans="1:4">
      <c r="A158" s="29"/>
      <c r="B158" s="29"/>
      <c r="C158" s="29"/>
      <c r="D158" s="29"/>
    </row>
  </sheetData>
  <mergeCells count="53">
    <mergeCell ref="D67:D68"/>
    <mergeCell ref="A12:D13"/>
    <mergeCell ref="A1:D1"/>
    <mergeCell ref="A3:B3"/>
    <mergeCell ref="A4:B4"/>
    <mergeCell ref="A5:B5"/>
    <mergeCell ref="A6:B6"/>
    <mergeCell ref="A76:B77"/>
    <mergeCell ref="C76:C77"/>
    <mergeCell ref="D76:D77"/>
    <mergeCell ref="A75:B75"/>
    <mergeCell ref="A7:B7"/>
    <mergeCell ref="A8:B8"/>
    <mergeCell ref="A9:B9"/>
    <mergeCell ref="A10:B10"/>
    <mergeCell ref="A73:B73"/>
    <mergeCell ref="A69:B69"/>
    <mergeCell ref="C70:C71"/>
    <mergeCell ref="D70:D71"/>
    <mergeCell ref="A67:B68"/>
    <mergeCell ref="C67:C68"/>
    <mergeCell ref="A79:B79"/>
    <mergeCell ref="B96:D101"/>
    <mergeCell ref="B103:D108"/>
    <mergeCell ref="B109:D109"/>
    <mergeCell ref="A81:B81"/>
    <mergeCell ref="A83:B84"/>
    <mergeCell ref="A80:B80"/>
    <mergeCell ref="B110:D113"/>
    <mergeCell ref="A87:D87"/>
    <mergeCell ref="B90:D92"/>
    <mergeCell ref="A93:A95"/>
    <mergeCell ref="B93:D95"/>
    <mergeCell ref="B114:D115"/>
    <mergeCell ref="B116:D116"/>
    <mergeCell ref="B117:D118"/>
    <mergeCell ref="B119:D119"/>
    <mergeCell ref="B120:D122"/>
    <mergeCell ref="B123:D124"/>
    <mergeCell ref="B125:D126"/>
    <mergeCell ref="B127:D128"/>
    <mergeCell ref="B129:D129"/>
    <mergeCell ref="A134:C134"/>
    <mergeCell ref="D150:D151"/>
    <mergeCell ref="B135:C140"/>
    <mergeCell ref="A145:B145"/>
    <mergeCell ref="A150:C151"/>
    <mergeCell ref="B141:C142"/>
    <mergeCell ref="B143:C143"/>
    <mergeCell ref="A146:C147"/>
    <mergeCell ref="D146:D147"/>
    <mergeCell ref="A148:C149"/>
    <mergeCell ref="D148:D149"/>
  </mergeCells>
  <pageMargins left="0.51" right="0.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E150"/>
  <sheetViews>
    <sheetView topLeftCell="A130" zoomScale="80" zoomScaleNormal="80" workbookViewId="0">
      <selection activeCell="A138" sqref="A138:D141"/>
    </sheetView>
  </sheetViews>
  <sheetFormatPr defaultRowHeight="15"/>
  <cols>
    <col min="1" max="1" width="11.85546875" customWidth="1"/>
    <col min="2" max="2" width="36.5703125" customWidth="1"/>
    <col min="3" max="3" width="24.140625" customWidth="1"/>
    <col min="4" max="4" width="22.7109375" customWidth="1"/>
    <col min="5" max="5" width="10.28515625" bestFit="1" customWidth="1"/>
    <col min="6" max="7" width="10.5703125" customWidth="1"/>
    <col min="8" max="8" width="13.42578125" customWidth="1"/>
    <col min="9" max="9" width="10.28515625" bestFit="1" customWidth="1"/>
  </cols>
  <sheetData>
    <row r="1" spans="1:4" ht="15" customHeight="1">
      <c r="A1" s="473" t="s">
        <v>514</v>
      </c>
      <c r="B1" s="473"/>
      <c r="C1" s="473"/>
      <c r="D1" s="473"/>
    </row>
    <row r="2" spans="1:4">
      <c r="A2" s="30"/>
      <c r="B2" s="30"/>
      <c r="C2" s="30"/>
      <c r="D2" s="30"/>
    </row>
    <row r="3" spans="1:4">
      <c r="A3" s="474" t="s">
        <v>68</v>
      </c>
      <c r="B3" s="474"/>
      <c r="C3" s="30"/>
      <c r="D3" s="30"/>
    </row>
    <row r="4" spans="1:4">
      <c r="A4" s="481" t="s">
        <v>47</v>
      </c>
      <c r="B4" s="481"/>
      <c r="C4" s="30">
        <v>1963</v>
      </c>
      <c r="D4" s="30"/>
    </row>
    <row r="5" spans="1:4">
      <c r="A5" s="481" t="s">
        <v>44</v>
      </c>
      <c r="B5" s="481"/>
      <c r="C5" s="30">
        <v>57</v>
      </c>
      <c r="D5" s="30"/>
    </row>
    <row r="6" spans="1:4">
      <c r="A6" s="481" t="s">
        <v>45</v>
      </c>
      <c r="B6" s="481"/>
      <c r="C6" s="30">
        <v>5</v>
      </c>
      <c r="D6" s="30"/>
    </row>
    <row r="7" spans="1:4">
      <c r="A7" s="481" t="s">
        <v>46</v>
      </c>
      <c r="B7" s="481"/>
      <c r="C7" s="30">
        <v>4</v>
      </c>
      <c r="D7" s="30"/>
    </row>
    <row r="8" spans="1:4">
      <c r="A8" s="481" t="s">
        <v>51</v>
      </c>
      <c r="B8" s="481"/>
      <c r="C8" s="30">
        <v>2212.4</v>
      </c>
      <c r="D8" s="30"/>
    </row>
    <row r="9" spans="1:4">
      <c r="A9" s="481" t="s">
        <v>56</v>
      </c>
      <c r="B9" s="481"/>
      <c r="C9" s="66">
        <v>192.4</v>
      </c>
      <c r="D9" s="30"/>
    </row>
    <row r="10" spans="1:4">
      <c r="A10" s="481" t="s">
        <v>52</v>
      </c>
      <c r="B10" s="481"/>
      <c r="C10" s="30">
        <v>84</v>
      </c>
      <c r="D10" s="30"/>
    </row>
    <row r="11" spans="1:4">
      <c r="A11" s="2"/>
    </row>
    <row r="12" spans="1:4">
      <c r="A12" s="479" t="s">
        <v>179</v>
      </c>
      <c r="B12" s="480"/>
      <c r="C12" s="480"/>
      <c r="D12" s="480"/>
    </row>
    <row r="13" spans="1:4" ht="15.75" thickBot="1">
      <c r="A13" s="480"/>
      <c r="B13" s="480"/>
      <c r="C13" s="480"/>
      <c r="D13" s="480"/>
    </row>
    <row r="14" spans="1:4">
      <c r="A14" s="81" t="s">
        <v>142</v>
      </c>
      <c r="B14" s="82"/>
      <c r="C14" s="82"/>
      <c r="D14" s="83"/>
    </row>
    <row r="15" spans="1:4">
      <c r="A15" s="180" t="s">
        <v>281</v>
      </c>
      <c r="B15" s="47"/>
      <c r="C15" s="47"/>
      <c r="D15" s="155"/>
    </row>
    <row r="16" spans="1:4">
      <c r="A16" s="86" t="s">
        <v>282</v>
      </c>
      <c r="B16" s="39"/>
      <c r="C16" s="39"/>
      <c r="D16" s="85"/>
    </row>
    <row r="17" spans="1:4" s="4" customFormat="1">
      <c r="A17" s="172" t="s">
        <v>576</v>
      </c>
      <c r="B17" s="48" t="s">
        <v>577</v>
      </c>
      <c r="C17" s="48"/>
      <c r="D17" s="105">
        <v>1297.81</v>
      </c>
    </row>
    <row r="18" spans="1:4" s="4" customFormat="1">
      <c r="A18" s="87" t="s">
        <v>363</v>
      </c>
      <c r="B18" s="39" t="s">
        <v>694</v>
      </c>
      <c r="C18" s="39"/>
      <c r="D18" s="85"/>
    </row>
    <row r="19" spans="1:4" s="4" customFormat="1">
      <c r="A19" s="87"/>
      <c r="B19" s="39" t="s">
        <v>695</v>
      </c>
      <c r="C19" s="39"/>
      <c r="D19" s="85"/>
    </row>
    <row r="20" spans="1:4">
      <c r="A20" s="172"/>
      <c r="B20" s="48" t="s">
        <v>696</v>
      </c>
      <c r="C20" s="48"/>
      <c r="D20" s="105">
        <v>3514.19</v>
      </c>
    </row>
    <row r="21" spans="1:4">
      <c r="A21" s="87" t="s">
        <v>922</v>
      </c>
      <c r="B21" s="39" t="s">
        <v>1266</v>
      </c>
      <c r="C21" s="39"/>
      <c r="D21" s="85">
        <v>945.88</v>
      </c>
    </row>
    <row r="22" spans="1:4">
      <c r="A22" s="103" t="s">
        <v>297</v>
      </c>
      <c r="B22" s="47"/>
      <c r="C22" s="47"/>
      <c r="D22" s="155"/>
    </row>
    <row r="23" spans="1:4">
      <c r="A23" s="172" t="s">
        <v>356</v>
      </c>
      <c r="B23" s="48" t="s">
        <v>697</v>
      </c>
      <c r="C23" s="48"/>
      <c r="D23" s="105">
        <v>1069.82</v>
      </c>
    </row>
    <row r="24" spans="1:4">
      <c r="A24" s="140" t="s">
        <v>698</v>
      </c>
      <c r="B24" s="46" t="s">
        <v>699</v>
      </c>
      <c r="C24" s="46"/>
      <c r="D24" s="175">
        <v>1789.8</v>
      </c>
    </row>
    <row r="25" spans="1:4">
      <c r="A25" s="172" t="s">
        <v>356</v>
      </c>
      <c r="B25" s="48" t="s">
        <v>1265</v>
      </c>
      <c r="C25" s="48"/>
      <c r="D25" s="105">
        <v>974.88</v>
      </c>
    </row>
    <row r="26" spans="1:4">
      <c r="A26" s="172" t="s">
        <v>922</v>
      </c>
      <c r="B26" s="48" t="s">
        <v>1266</v>
      </c>
      <c r="C26" s="48"/>
      <c r="D26" s="105">
        <v>945.88</v>
      </c>
    </row>
    <row r="27" spans="1:4">
      <c r="A27" s="87" t="s">
        <v>385</v>
      </c>
      <c r="B27" s="39" t="s">
        <v>1412</v>
      </c>
      <c r="C27" s="39"/>
      <c r="D27" s="85"/>
    </row>
    <row r="28" spans="1:4">
      <c r="A28" s="172"/>
      <c r="B28" s="48" t="s">
        <v>1413</v>
      </c>
      <c r="C28" s="48"/>
      <c r="D28" s="105">
        <v>4078.38</v>
      </c>
    </row>
    <row r="29" spans="1:4">
      <c r="A29" s="86" t="s">
        <v>320</v>
      </c>
      <c r="B29" s="39"/>
      <c r="C29" s="39"/>
      <c r="D29" s="85"/>
    </row>
    <row r="30" spans="1:4">
      <c r="A30" s="172" t="s">
        <v>700</v>
      </c>
      <c r="B30" s="48" t="s">
        <v>701</v>
      </c>
      <c r="C30" s="48"/>
      <c r="D30" s="105">
        <v>958.48</v>
      </c>
    </row>
    <row r="31" spans="1:4">
      <c r="A31" s="238" t="s">
        <v>790</v>
      </c>
      <c r="B31" s="47" t="s">
        <v>750</v>
      </c>
      <c r="C31" s="47"/>
      <c r="D31" s="155"/>
    </row>
    <row r="32" spans="1:4">
      <c r="A32" s="172"/>
      <c r="B32" s="48" t="s">
        <v>593</v>
      </c>
      <c r="C32" s="48"/>
      <c r="D32" s="105">
        <v>963.64</v>
      </c>
    </row>
    <row r="33" spans="1:4">
      <c r="A33" s="238" t="s">
        <v>356</v>
      </c>
      <c r="B33" s="47" t="s">
        <v>1116</v>
      </c>
      <c r="C33" s="47"/>
      <c r="D33" s="155"/>
    </row>
    <row r="34" spans="1:4">
      <c r="A34" s="172"/>
      <c r="B34" s="48" t="s">
        <v>1117</v>
      </c>
      <c r="C34" s="48"/>
      <c r="D34" s="105">
        <v>1999.41</v>
      </c>
    </row>
    <row r="35" spans="1:4">
      <c r="A35" s="84" t="s">
        <v>254</v>
      </c>
      <c r="B35" s="39"/>
      <c r="C35" s="39"/>
      <c r="D35" s="85"/>
    </row>
    <row r="36" spans="1:4">
      <c r="A36" s="84" t="s">
        <v>466</v>
      </c>
      <c r="B36" s="39"/>
      <c r="C36" s="39"/>
      <c r="D36" s="85"/>
    </row>
    <row r="37" spans="1:4">
      <c r="A37" s="87" t="s">
        <v>415</v>
      </c>
      <c r="B37" s="39"/>
      <c r="C37" s="39"/>
      <c r="D37" s="85"/>
    </row>
    <row r="38" spans="1:4">
      <c r="A38" s="87" t="s">
        <v>452</v>
      </c>
      <c r="B38" s="39"/>
      <c r="C38" s="39"/>
      <c r="D38" s="85"/>
    </row>
    <row r="39" spans="1:4">
      <c r="A39" s="87" t="s">
        <v>557</v>
      </c>
      <c r="B39" s="39"/>
      <c r="C39" s="39"/>
      <c r="D39" s="85"/>
    </row>
    <row r="40" spans="1:4">
      <c r="A40" s="87" t="s">
        <v>442</v>
      </c>
      <c r="B40" s="39"/>
      <c r="C40" s="39"/>
      <c r="D40" s="85"/>
    </row>
    <row r="41" spans="1:4">
      <c r="A41" s="87" t="s">
        <v>574</v>
      </c>
      <c r="B41" s="39"/>
      <c r="C41" s="39"/>
      <c r="D41" s="85"/>
    </row>
    <row r="42" spans="1:4">
      <c r="A42" s="87" t="s">
        <v>575</v>
      </c>
      <c r="B42" s="39"/>
      <c r="C42" s="39"/>
      <c r="D42" s="85"/>
    </row>
    <row r="43" spans="1:4">
      <c r="A43" s="172" t="s">
        <v>428</v>
      </c>
      <c r="B43" s="48"/>
      <c r="C43" s="48"/>
      <c r="D43" s="105">
        <v>46199.96</v>
      </c>
    </row>
    <row r="44" spans="1:4">
      <c r="A44" s="86" t="s">
        <v>221</v>
      </c>
      <c r="B44" s="39"/>
      <c r="C44" s="39"/>
      <c r="D44" s="85"/>
    </row>
    <row r="45" spans="1:4">
      <c r="A45" s="87" t="s">
        <v>702</v>
      </c>
      <c r="B45" s="39"/>
      <c r="C45" s="39"/>
      <c r="D45" s="85"/>
    </row>
    <row r="46" spans="1:4">
      <c r="A46" s="172" t="s">
        <v>703</v>
      </c>
      <c r="B46" s="48"/>
      <c r="C46" s="48"/>
      <c r="D46" s="207">
        <v>5655.99</v>
      </c>
    </row>
    <row r="47" spans="1:4">
      <c r="A47" s="87" t="s">
        <v>991</v>
      </c>
      <c r="B47" s="39"/>
      <c r="C47" s="39"/>
      <c r="D47" s="80"/>
    </row>
    <row r="48" spans="1:4">
      <c r="A48" s="172" t="s">
        <v>992</v>
      </c>
      <c r="B48" s="48"/>
      <c r="C48" s="48"/>
      <c r="D48" s="207">
        <v>3325.89</v>
      </c>
    </row>
    <row r="49" spans="1:4" ht="15.75" thickBot="1">
      <c r="A49" s="87" t="s">
        <v>993</v>
      </c>
      <c r="B49" s="39"/>
      <c r="C49" s="39"/>
      <c r="D49" s="80">
        <v>2605.46</v>
      </c>
    </row>
    <row r="50" spans="1:4" ht="15.75" thickBot="1">
      <c r="A50" s="88" t="s">
        <v>48</v>
      </c>
      <c r="B50" s="89"/>
      <c r="C50" s="89"/>
      <c r="D50" s="90">
        <f>SUM(D15:D49)</f>
        <v>76325.47</v>
      </c>
    </row>
    <row r="51" spans="1:4">
      <c r="A51" s="41"/>
      <c r="B51" s="41"/>
      <c r="C51" s="41"/>
      <c r="D51" s="41" t="s">
        <v>578</v>
      </c>
    </row>
    <row r="52" spans="1:4">
      <c r="A52" s="103" t="s">
        <v>152</v>
      </c>
      <c r="B52" s="70"/>
      <c r="C52" s="63"/>
      <c r="D52" s="173"/>
    </row>
    <row r="53" spans="1:4">
      <c r="A53" s="86" t="s">
        <v>204</v>
      </c>
      <c r="B53" s="41"/>
      <c r="C53" s="64"/>
      <c r="D53" s="116">
        <v>49993.89</v>
      </c>
    </row>
    <row r="54" spans="1:4">
      <c r="A54" s="86" t="s">
        <v>50</v>
      </c>
      <c r="B54" s="39"/>
      <c r="C54" s="52"/>
      <c r="D54" s="93"/>
    </row>
    <row r="55" spans="1:4">
      <c r="A55" s="87" t="s">
        <v>322</v>
      </c>
      <c r="B55" s="39"/>
      <c r="C55" s="25" t="s">
        <v>1589</v>
      </c>
      <c r="D55" s="93"/>
    </row>
    <row r="56" spans="1:4">
      <c r="A56" s="87" t="s">
        <v>324</v>
      </c>
      <c r="B56" s="39"/>
      <c r="C56" s="25" t="s">
        <v>1059</v>
      </c>
      <c r="D56" s="93"/>
    </row>
    <row r="57" spans="1:4" s="4" customFormat="1">
      <c r="A57" s="97" t="s">
        <v>326</v>
      </c>
      <c r="B57" s="59"/>
      <c r="C57" s="213" t="s">
        <v>41</v>
      </c>
      <c r="D57" s="150"/>
    </row>
    <row r="58" spans="1:4" s="4" customFormat="1">
      <c r="A58" s="506" t="s">
        <v>327</v>
      </c>
      <c r="B58" s="589"/>
      <c r="C58" s="455" t="s">
        <v>40</v>
      </c>
      <c r="D58" s="586"/>
    </row>
    <row r="59" spans="1:4" s="4" customFormat="1">
      <c r="A59" s="508"/>
      <c r="B59" s="548"/>
      <c r="C59" s="456"/>
      <c r="D59" s="587"/>
    </row>
    <row r="60" spans="1:4" s="4" customFormat="1">
      <c r="A60" s="459" t="s">
        <v>329</v>
      </c>
      <c r="B60" s="460"/>
      <c r="C60" s="149" t="s">
        <v>40</v>
      </c>
      <c r="D60" s="150"/>
    </row>
    <row r="61" spans="1:4" s="4" customFormat="1">
      <c r="A61" s="97" t="s">
        <v>330</v>
      </c>
      <c r="B61" s="54"/>
      <c r="C61" s="465" t="s">
        <v>41</v>
      </c>
      <c r="D61" s="586"/>
    </row>
    <row r="62" spans="1:4" s="4" customFormat="1">
      <c r="A62" s="98" t="s">
        <v>331</v>
      </c>
      <c r="B62" s="55"/>
      <c r="C62" s="466"/>
      <c r="D62" s="587"/>
    </row>
    <row r="63" spans="1:4">
      <c r="A63" s="101" t="s">
        <v>154</v>
      </c>
      <c r="B63" s="32"/>
      <c r="C63" s="60" t="s">
        <v>315</v>
      </c>
      <c r="D63" s="132">
        <v>13214.59</v>
      </c>
    </row>
    <row r="64" spans="1:4">
      <c r="A64" s="461" t="s">
        <v>187</v>
      </c>
      <c r="B64" s="462"/>
      <c r="C64" s="60" t="s">
        <v>15</v>
      </c>
      <c r="D64" s="132">
        <v>895.25</v>
      </c>
    </row>
    <row r="65" spans="1:5">
      <c r="A65" s="101" t="s">
        <v>222</v>
      </c>
      <c r="B65" s="49"/>
      <c r="C65" s="60">
        <v>1.33</v>
      </c>
      <c r="D65" s="134">
        <v>1900.12</v>
      </c>
    </row>
    <row r="66" spans="1:5">
      <c r="A66" s="461" t="s">
        <v>223</v>
      </c>
      <c r="B66" s="462"/>
      <c r="C66" s="60" t="s">
        <v>315</v>
      </c>
      <c r="D66" s="133">
        <v>13340.76</v>
      </c>
    </row>
    <row r="67" spans="1:5">
      <c r="A67" s="100" t="s">
        <v>190</v>
      </c>
      <c r="B67" s="58"/>
      <c r="C67" s="60" t="s">
        <v>109</v>
      </c>
      <c r="D67" s="132">
        <v>88.04</v>
      </c>
    </row>
    <row r="68" spans="1:5">
      <c r="A68" s="103" t="s">
        <v>269</v>
      </c>
      <c r="B68" s="70"/>
      <c r="C68" s="216" t="s">
        <v>357</v>
      </c>
      <c r="D68" s="177">
        <v>1736.1</v>
      </c>
    </row>
    <row r="69" spans="1:5">
      <c r="A69" s="549" t="s">
        <v>1590</v>
      </c>
      <c r="B69" s="550"/>
      <c r="C69" s="539" t="s">
        <v>1328</v>
      </c>
      <c r="D69" s="445">
        <v>5456.04</v>
      </c>
    </row>
    <row r="70" spans="1:5">
      <c r="A70" s="551"/>
      <c r="B70" s="552"/>
      <c r="C70" s="541"/>
      <c r="D70" s="505"/>
    </row>
    <row r="71" spans="1:5">
      <c r="A71" s="100" t="s">
        <v>191</v>
      </c>
      <c r="B71" s="58"/>
      <c r="C71" s="60" t="s">
        <v>39</v>
      </c>
      <c r="D71" s="133">
        <v>1681.4</v>
      </c>
      <c r="E71" s="2"/>
    </row>
    <row r="72" spans="1:5">
      <c r="A72" s="102" t="s">
        <v>1591</v>
      </c>
      <c r="B72" s="62"/>
      <c r="C72" s="348" t="s">
        <v>1115</v>
      </c>
      <c r="D72" s="349">
        <f>1915.11</f>
        <v>1915.11</v>
      </c>
    </row>
    <row r="73" spans="1:5">
      <c r="A73" s="461" t="s">
        <v>192</v>
      </c>
      <c r="B73" s="462"/>
      <c r="C73" s="60" t="s">
        <v>42</v>
      </c>
      <c r="D73" s="134">
        <v>14358.49</v>
      </c>
    </row>
    <row r="74" spans="1:5">
      <c r="A74" s="103" t="s">
        <v>50</v>
      </c>
      <c r="B74" s="47"/>
      <c r="C74" s="26"/>
      <c r="D74" s="104"/>
    </row>
    <row r="75" spans="1:5">
      <c r="A75" s="475" t="s">
        <v>347</v>
      </c>
      <c r="B75" s="476"/>
      <c r="C75" s="52"/>
      <c r="D75" s="80">
        <v>9178.16</v>
      </c>
    </row>
    <row r="76" spans="1:5">
      <c r="A76" s="630"/>
      <c r="B76" s="496"/>
      <c r="C76" s="44"/>
      <c r="D76" s="105"/>
    </row>
    <row r="77" spans="1:5" ht="15.75" thickBot="1">
      <c r="A77" s="113" t="s">
        <v>48</v>
      </c>
      <c r="B77" s="106"/>
      <c r="C77" s="106"/>
      <c r="D77" s="178">
        <f>SUM(D53,D63:D73)</f>
        <v>104579.78999999998</v>
      </c>
    </row>
    <row r="78" spans="1:5">
      <c r="A78" s="65"/>
      <c r="B78" s="39"/>
      <c r="C78" s="39"/>
      <c r="D78" s="37"/>
    </row>
    <row r="79" spans="1:5">
      <c r="A79" s="65"/>
      <c r="B79" s="39"/>
      <c r="C79" s="39"/>
      <c r="D79" s="37"/>
    </row>
    <row r="80" spans="1:5">
      <c r="A80" s="65"/>
      <c r="B80" s="39"/>
      <c r="C80" s="39"/>
      <c r="D80" s="37"/>
    </row>
    <row r="81" spans="1:4" ht="15" customHeight="1">
      <c r="A81" s="433" t="s">
        <v>180</v>
      </c>
      <c r="B81" s="433"/>
      <c r="C81" s="433"/>
      <c r="D81" s="433"/>
    </row>
    <row r="82" spans="1:4" ht="15.75" thickBot="1">
      <c r="A82" s="148"/>
      <c r="B82" s="148"/>
      <c r="C82" s="148"/>
      <c r="D82" s="148"/>
    </row>
    <row r="83" spans="1:4">
      <c r="A83" s="156" t="s">
        <v>130</v>
      </c>
      <c r="B83" s="122" t="s">
        <v>156</v>
      </c>
      <c r="C83" s="123"/>
      <c r="D83" s="124"/>
    </row>
    <row r="84" spans="1:4">
      <c r="A84" s="157" t="s">
        <v>131</v>
      </c>
      <c r="B84" s="424" t="s">
        <v>241</v>
      </c>
      <c r="C84" s="425"/>
      <c r="D84" s="426"/>
    </row>
    <row r="85" spans="1:4" ht="15" customHeight="1">
      <c r="A85" s="164"/>
      <c r="B85" s="427"/>
      <c r="C85" s="428"/>
      <c r="D85" s="429"/>
    </row>
    <row r="86" spans="1:4">
      <c r="A86" s="158"/>
      <c r="B86" s="427"/>
      <c r="C86" s="428"/>
      <c r="D86" s="429"/>
    </row>
    <row r="87" spans="1:4" ht="15" customHeight="1">
      <c r="A87" s="483" t="s">
        <v>132</v>
      </c>
      <c r="B87" s="424" t="s">
        <v>157</v>
      </c>
      <c r="C87" s="425"/>
      <c r="D87" s="426"/>
    </row>
    <row r="88" spans="1:4">
      <c r="A88" s="483"/>
      <c r="B88" s="427"/>
      <c r="C88" s="428"/>
      <c r="D88" s="429"/>
    </row>
    <row r="89" spans="1:4">
      <c r="A89" s="484"/>
      <c r="B89" s="430"/>
      <c r="C89" s="431"/>
      <c r="D89" s="432"/>
    </row>
    <row r="90" spans="1:4">
      <c r="A90" s="159" t="s">
        <v>159</v>
      </c>
      <c r="B90" s="424" t="s">
        <v>158</v>
      </c>
      <c r="C90" s="425"/>
      <c r="D90" s="426"/>
    </row>
    <row r="91" spans="1:4">
      <c r="A91" s="160"/>
      <c r="B91" s="427"/>
      <c r="C91" s="428"/>
      <c r="D91" s="429"/>
    </row>
    <row r="92" spans="1:4">
      <c r="A92" s="161"/>
      <c r="B92" s="427"/>
      <c r="C92" s="428"/>
      <c r="D92" s="429"/>
    </row>
    <row r="93" spans="1:4">
      <c r="A93" s="161"/>
      <c r="B93" s="427"/>
      <c r="C93" s="428"/>
      <c r="D93" s="429"/>
    </row>
    <row r="94" spans="1:4">
      <c r="A94" s="161"/>
      <c r="B94" s="427"/>
      <c r="C94" s="428"/>
      <c r="D94" s="429"/>
    </row>
    <row r="95" spans="1:4" ht="18.75" customHeight="1">
      <c r="A95" s="161"/>
      <c r="B95" s="427"/>
      <c r="C95" s="428"/>
      <c r="D95" s="429"/>
    </row>
    <row r="96" spans="1:4" ht="15" customHeight="1">
      <c r="A96" s="163" t="s">
        <v>160</v>
      </c>
      <c r="B96" s="45" t="s">
        <v>161</v>
      </c>
      <c r="C96" s="46"/>
      <c r="D96" s="126"/>
    </row>
    <row r="97" spans="1:4">
      <c r="A97" s="74" t="s">
        <v>162</v>
      </c>
      <c r="B97" s="424" t="s">
        <v>199</v>
      </c>
      <c r="C97" s="425"/>
      <c r="D97" s="426"/>
    </row>
    <row r="98" spans="1:4">
      <c r="A98" s="161"/>
      <c r="B98" s="427"/>
      <c r="C98" s="428"/>
      <c r="D98" s="429"/>
    </row>
    <row r="99" spans="1:4">
      <c r="A99" s="161"/>
      <c r="B99" s="427"/>
      <c r="C99" s="428"/>
      <c r="D99" s="429"/>
    </row>
    <row r="100" spans="1:4">
      <c r="A100" s="161"/>
      <c r="B100" s="427"/>
      <c r="C100" s="428"/>
      <c r="D100" s="429"/>
    </row>
    <row r="101" spans="1:4" ht="15" customHeight="1">
      <c r="A101" s="161"/>
      <c r="B101" s="427"/>
      <c r="C101" s="428"/>
      <c r="D101" s="429"/>
    </row>
    <row r="102" spans="1:4">
      <c r="A102" s="161"/>
      <c r="B102" s="427"/>
      <c r="C102" s="428"/>
      <c r="D102" s="429"/>
    </row>
    <row r="103" spans="1:4">
      <c r="A103" s="74" t="s">
        <v>163</v>
      </c>
      <c r="B103" s="436" t="s">
        <v>164</v>
      </c>
      <c r="C103" s="437"/>
      <c r="D103" s="438"/>
    </row>
    <row r="104" spans="1:4">
      <c r="A104" s="74" t="s">
        <v>165</v>
      </c>
      <c r="B104" s="424" t="s">
        <v>201</v>
      </c>
      <c r="C104" s="425"/>
      <c r="D104" s="426"/>
    </row>
    <row r="105" spans="1:4">
      <c r="A105" s="161"/>
      <c r="B105" s="427"/>
      <c r="C105" s="428"/>
      <c r="D105" s="429"/>
    </row>
    <row r="106" spans="1:4">
      <c r="A106" s="161"/>
      <c r="B106" s="427"/>
      <c r="C106" s="428"/>
      <c r="D106" s="429"/>
    </row>
    <row r="107" spans="1:4">
      <c r="A107" s="162"/>
      <c r="B107" s="430"/>
      <c r="C107" s="431"/>
      <c r="D107" s="432"/>
    </row>
    <row r="108" spans="1:4">
      <c r="A108" s="77" t="s">
        <v>166</v>
      </c>
      <c r="B108" s="496" t="s">
        <v>193</v>
      </c>
      <c r="C108" s="497"/>
      <c r="D108" s="498"/>
    </row>
    <row r="109" spans="1:4">
      <c r="A109" s="75"/>
      <c r="B109" s="499"/>
      <c r="C109" s="500"/>
      <c r="D109" s="501"/>
    </row>
    <row r="110" spans="1:4" ht="30" customHeight="1">
      <c r="A110" s="164" t="s">
        <v>168</v>
      </c>
      <c r="B110" s="500" t="s">
        <v>194</v>
      </c>
      <c r="C110" s="500"/>
      <c r="D110" s="501"/>
    </row>
    <row r="111" spans="1:4">
      <c r="A111" s="74" t="s">
        <v>170</v>
      </c>
      <c r="B111" s="424" t="s">
        <v>173</v>
      </c>
      <c r="C111" s="425"/>
      <c r="D111" s="426"/>
    </row>
    <row r="112" spans="1:4" s="1" customFormat="1">
      <c r="A112" s="162"/>
      <c r="B112" s="430"/>
      <c r="C112" s="431"/>
      <c r="D112" s="432"/>
    </row>
    <row r="113" spans="1:4" s="1" customFormat="1">
      <c r="A113" s="74" t="s">
        <v>172</v>
      </c>
      <c r="B113" s="436" t="s">
        <v>175</v>
      </c>
      <c r="C113" s="437"/>
      <c r="D113" s="438"/>
    </row>
    <row r="114" spans="1:4" s="1" customFormat="1">
      <c r="A114" s="79" t="s">
        <v>174</v>
      </c>
      <c r="B114" s="424" t="s">
        <v>167</v>
      </c>
      <c r="C114" s="425"/>
      <c r="D114" s="426"/>
    </row>
    <row r="115" spans="1:4" s="1" customFormat="1">
      <c r="A115" s="77"/>
      <c r="B115" s="427"/>
      <c r="C115" s="428"/>
      <c r="D115" s="429"/>
    </row>
    <row r="116" spans="1:4">
      <c r="A116" s="75"/>
      <c r="B116" s="430"/>
      <c r="C116" s="431"/>
      <c r="D116" s="432"/>
    </row>
    <row r="117" spans="1:4" s="1" customFormat="1">
      <c r="A117" s="161" t="s">
        <v>176</v>
      </c>
      <c r="B117" s="424" t="s">
        <v>169</v>
      </c>
      <c r="C117" s="425"/>
      <c r="D117" s="426"/>
    </row>
    <row r="118" spans="1:4" s="1" customFormat="1">
      <c r="A118" s="162"/>
      <c r="B118" s="430"/>
      <c r="C118" s="431"/>
      <c r="D118" s="432"/>
    </row>
    <row r="119" spans="1:4" s="8" customFormat="1">
      <c r="A119" s="74" t="s">
        <v>178</v>
      </c>
      <c r="B119" s="424" t="s">
        <v>171</v>
      </c>
      <c r="C119" s="425"/>
      <c r="D119" s="426"/>
    </row>
    <row r="120" spans="1:4" s="1" customFormat="1">
      <c r="A120" s="162"/>
      <c r="B120" s="430"/>
      <c r="C120" s="431"/>
      <c r="D120" s="432"/>
    </row>
    <row r="121" spans="1:4" s="1" customFormat="1">
      <c r="A121" s="74" t="s">
        <v>195</v>
      </c>
      <c r="B121" s="424" t="s">
        <v>177</v>
      </c>
      <c r="C121" s="425"/>
      <c r="D121" s="426"/>
    </row>
    <row r="122" spans="1:4" s="1" customFormat="1">
      <c r="A122" s="162"/>
      <c r="B122" s="430"/>
      <c r="C122" s="431"/>
      <c r="D122" s="432"/>
    </row>
    <row r="123" spans="1:4" s="1" customFormat="1" ht="29.25" customHeight="1" thickBot="1">
      <c r="A123" s="161" t="s">
        <v>182</v>
      </c>
      <c r="B123" s="452" t="s">
        <v>200</v>
      </c>
      <c r="C123" s="453"/>
      <c r="D123" s="454"/>
    </row>
    <row r="124" spans="1:4" s="1" customFormat="1" ht="15.75" thickBot="1">
      <c r="A124" s="114" t="s">
        <v>48</v>
      </c>
      <c r="B124" s="108"/>
      <c r="C124" s="108"/>
      <c r="D124" s="115">
        <v>42345.33</v>
      </c>
    </row>
    <row r="125" spans="1:4" s="1" customFormat="1">
      <c r="A125" s="65"/>
      <c r="B125" s="39"/>
      <c r="C125" s="39"/>
      <c r="D125" s="37"/>
    </row>
    <row r="126" spans="1:4" s="1" customFormat="1" ht="15.75" thickBot="1">
      <c r="A126" s="65"/>
      <c r="B126" s="39"/>
      <c r="C126" s="39"/>
      <c r="D126" s="37"/>
    </row>
    <row r="127" spans="1:4" ht="15.75" thickBot="1">
      <c r="A127" s="530" t="s">
        <v>181</v>
      </c>
      <c r="B127" s="531"/>
      <c r="C127" s="531"/>
      <c r="D127" s="165"/>
    </row>
    <row r="128" spans="1:4" ht="15" customHeight="1">
      <c r="A128" s="219" t="s">
        <v>183</v>
      </c>
      <c r="B128" s="494" t="s">
        <v>1653</v>
      </c>
      <c r="C128" s="495"/>
      <c r="D128" s="165"/>
    </row>
    <row r="129" spans="1:4">
      <c r="A129" s="161"/>
      <c r="B129" s="427"/>
      <c r="C129" s="476"/>
      <c r="D129" s="116"/>
    </row>
    <row r="130" spans="1:4">
      <c r="A130" s="161"/>
      <c r="B130" s="427"/>
      <c r="C130" s="476"/>
      <c r="D130" s="116"/>
    </row>
    <row r="131" spans="1:4">
      <c r="A131" s="161"/>
      <c r="B131" s="427"/>
      <c r="C131" s="476"/>
      <c r="D131" s="116"/>
    </row>
    <row r="132" spans="1:4">
      <c r="A132" s="162"/>
      <c r="B132" s="430"/>
      <c r="C132" s="496"/>
      <c r="D132" s="154">
        <v>12057.58</v>
      </c>
    </row>
    <row r="133" spans="1:4">
      <c r="A133" s="74" t="s">
        <v>196</v>
      </c>
      <c r="B133" s="424" t="s">
        <v>311</v>
      </c>
      <c r="C133" s="493"/>
      <c r="D133" s="141"/>
    </row>
    <row r="134" spans="1:4">
      <c r="A134" s="162"/>
      <c r="B134" s="430"/>
      <c r="C134" s="496"/>
      <c r="D134" s="154">
        <v>331.86</v>
      </c>
    </row>
    <row r="135" spans="1:4" ht="15.75" thickBot="1">
      <c r="A135" s="74" t="s">
        <v>197</v>
      </c>
      <c r="B135" s="424" t="s">
        <v>1651</v>
      </c>
      <c r="C135" s="493"/>
      <c r="D135" s="141">
        <v>6792.07</v>
      </c>
    </row>
    <row r="136" spans="1:4" ht="15.75" thickBot="1">
      <c r="A136" s="381" t="s">
        <v>48</v>
      </c>
      <c r="B136" s="108"/>
      <c r="C136" s="108"/>
      <c r="D136" s="72">
        <f>SUM(D128:D135)</f>
        <v>19181.510000000002</v>
      </c>
    </row>
    <row r="137" spans="1:4">
      <c r="A137" s="553" t="s">
        <v>53</v>
      </c>
      <c r="B137" s="523"/>
      <c r="C137" s="46"/>
      <c r="D137" s="134">
        <f>SUM(D50,D77,D124,D136)</f>
        <v>242432.09999999998</v>
      </c>
    </row>
    <row r="138" spans="1:4">
      <c r="A138" s="687" t="s">
        <v>1686</v>
      </c>
      <c r="B138" s="687"/>
      <c r="C138" s="687"/>
      <c r="D138" s="688">
        <v>859018.08000000007</v>
      </c>
    </row>
    <row r="139" spans="1:4">
      <c r="A139" s="687"/>
      <c r="B139" s="687"/>
      <c r="C139" s="687"/>
      <c r="D139" s="688"/>
    </row>
    <row r="140" spans="1:4">
      <c r="A140" s="562" t="s">
        <v>1687</v>
      </c>
      <c r="B140" s="562"/>
      <c r="C140" s="562"/>
      <c r="D140" s="683">
        <v>181505.69</v>
      </c>
    </row>
    <row r="141" spans="1:4">
      <c r="A141" s="577"/>
      <c r="B141" s="577"/>
      <c r="C141" s="577"/>
      <c r="D141" s="471"/>
    </row>
    <row r="142" spans="1:4">
      <c r="A142" s="582" t="s">
        <v>1665</v>
      </c>
      <c r="B142" s="487"/>
      <c r="C142" s="488"/>
      <c r="D142" s="445">
        <v>120342.97</v>
      </c>
    </row>
    <row r="143" spans="1:4" ht="15.75" thickBot="1">
      <c r="A143" s="609"/>
      <c r="B143" s="610"/>
      <c r="C143" s="611"/>
      <c r="D143" s="633"/>
    </row>
    <row r="144" spans="1:4">
      <c r="A144" s="29"/>
      <c r="B144" s="29"/>
      <c r="C144" s="29"/>
      <c r="D144" s="29"/>
    </row>
    <row r="145" spans="1:4">
      <c r="A145" s="29"/>
      <c r="B145" s="29"/>
      <c r="C145" s="29"/>
      <c r="D145" s="29"/>
    </row>
    <row r="146" spans="1:4">
      <c r="A146" s="29"/>
      <c r="B146" s="29"/>
      <c r="C146" s="29"/>
      <c r="D146" s="29"/>
    </row>
    <row r="147" spans="1:4">
      <c r="A147" s="29"/>
      <c r="B147" s="29"/>
      <c r="C147" s="29"/>
      <c r="D147" s="29"/>
    </row>
    <row r="148" spans="1:4">
      <c r="A148" s="29"/>
      <c r="B148" s="29"/>
      <c r="C148" s="29"/>
      <c r="D148" s="29"/>
    </row>
    <row r="149" spans="1:4">
      <c r="A149" s="29"/>
      <c r="B149" s="29"/>
      <c r="C149" s="29"/>
      <c r="D149" s="29"/>
    </row>
    <row r="150" spans="1:4">
      <c r="A150" s="29"/>
      <c r="B150" s="29"/>
      <c r="C150" s="29"/>
      <c r="D150" s="29"/>
    </row>
  </sheetData>
  <mergeCells count="51">
    <mergeCell ref="A12:D13"/>
    <mergeCell ref="A64:B64"/>
    <mergeCell ref="A66:B66"/>
    <mergeCell ref="A60:B60"/>
    <mergeCell ref="A58:B59"/>
    <mergeCell ref="C58:C59"/>
    <mergeCell ref="D58:D59"/>
    <mergeCell ref="A7:B7"/>
    <mergeCell ref="A8:B8"/>
    <mergeCell ref="A9:B9"/>
    <mergeCell ref="A10:B10"/>
    <mergeCell ref="A1:D1"/>
    <mergeCell ref="A3:B3"/>
    <mergeCell ref="A4:B4"/>
    <mergeCell ref="A5:B5"/>
    <mergeCell ref="A6:B6"/>
    <mergeCell ref="B104:D107"/>
    <mergeCell ref="A75:B76"/>
    <mergeCell ref="A81:D81"/>
    <mergeCell ref="B84:D86"/>
    <mergeCell ref="D61:D62"/>
    <mergeCell ref="A73:B73"/>
    <mergeCell ref="A87:A89"/>
    <mergeCell ref="B87:D89"/>
    <mergeCell ref="B90:D95"/>
    <mergeCell ref="B97:D102"/>
    <mergeCell ref="B103:D103"/>
    <mergeCell ref="C61:C62"/>
    <mergeCell ref="A69:B70"/>
    <mergeCell ref="C69:C70"/>
    <mergeCell ref="D69:D70"/>
    <mergeCell ref="B108:D109"/>
    <mergeCell ref="B110:D110"/>
    <mergeCell ref="B111:D112"/>
    <mergeCell ref="B113:D113"/>
    <mergeCell ref="B114:D116"/>
    <mergeCell ref="D142:D143"/>
    <mergeCell ref="B117:D118"/>
    <mergeCell ref="B119:D120"/>
    <mergeCell ref="B121:D122"/>
    <mergeCell ref="B123:D123"/>
    <mergeCell ref="A127:C127"/>
    <mergeCell ref="B128:C132"/>
    <mergeCell ref="A137:B137"/>
    <mergeCell ref="A142:C143"/>
    <mergeCell ref="B133:C134"/>
    <mergeCell ref="B135:C135"/>
    <mergeCell ref="A138:C139"/>
    <mergeCell ref="D138:D139"/>
    <mergeCell ref="A140:C141"/>
    <mergeCell ref="D140:D141"/>
  </mergeCells>
  <pageMargins left="0.38" right="0.27" top="0.93" bottom="0.96" header="0.69" footer="0.94"/>
  <pageSetup paperSize="9" orientation="portrait" r:id="rId1"/>
</worksheet>
</file>

<file path=xl/worksheets/sheet25.xml><?xml version="1.0" encoding="utf-8"?>
<worksheet xmlns="http://schemas.openxmlformats.org/spreadsheetml/2006/main" xmlns:r="http://schemas.openxmlformats.org/officeDocument/2006/relationships">
  <dimension ref="A1:H130"/>
  <sheetViews>
    <sheetView topLeftCell="A106" zoomScale="80" zoomScaleNormal="80" workbookViewId="0">
      <selection activeCell="A118" sqref="A118:D121"/>
    </sheetView>
  </sheetViews>
  <sheetFormatPr defaultRowHeight="15"/>
  <cols>
    <col min="1" max="1" width="12.85546875" customWidth="1"/>
    <col min="2" max="2" width="35.85546875" customWidth="1"/>
    <col min="3" max="3" width="22" customWidth="1"/>
    <col min="4" max="4" width="24.28515625" customWidth="1"/>
    <col min="5" max="5" width="10.28515625" bestFit="1" customWidth="1"/>
    <col min="6" max="6" width="11.7109375" bestFit="1" customWidth="1"/>
    <col min="7" max="7" width="11.42578125" bestFit="1" customWidth="1"/>
    <col min="8" max="9" width="10.28515625" bestFit="1" customWidth="1"/>
  </cols>
  <sheetData>
    <row r="1" spans="1:8" ht="15" customHeight="1">
      <c r="A1" s="473" t="s">
        <v>514</v>
      </c>
      <c r="B1" s="473"/>
      <c r="C1" s="473"/>
      <c r="D1" s="473"/>
    </row>
    <row r="2" spans="1:8">
      <c r="A2" s="30"/>
      <c r="B2" s="30"/>
      <c r="C2" s="30"/>
      <c r="D2" s="30"/>
    </row>
    <row r="3" spans="1:8">
      <c r="A3" s="474" t="s">
        <v>69</v>
      </c>
      <c r="B3" s="474"/>
      <c r="C3" s="30"/>
      <c r="D3" s="30"/>
    </row>
    <row r="4" spans="1:8">
      <c r="A4" s="481" t="s">
        <v>47</v>
      </c>
      <c r="B4" s="481"/>
      <c r="C4" s="30">
        <v>1962</v>
      </c>
      <c r="D4" s="30"/>
    </row>
    <row r="5" spans="1:8">
      <c r="A5" s="481" t="s">
        <v>44</v>
      </c>
      <c r="B5" s="481"/>
      <c r="C5" s="30">
        <v>56</v>
      </c>
      <c r="D5" s="30"/>
    </row>
    <row r="6" spans="1:8">
      <c r="A6" s="481" t="s">
        <v>45</v>
      </c>
      <c r="B6" s="481"/>
      <c r="C6" s="30">
        <v>5</v>
      </c>
      <c r="D6" s="30"/>
    </row>
    <row r="7" spans="1:8">
      <c r="A7" s="481" t="s">
        <v>46</v>
      </c>
      <c r="B7" s="481"/>
      <c r="C7" s="30">
        <v>4</v>
      </c>
      <c r="D7" s="30"/>
    </row>
    <row r="8" spans="1:8">
      <c r="A8" s="481" t="s">
        <v>51</v>
      </c>
      <c r="B8" s="481"/>
      <c r="C8" s="30">
        <v>2103.1</v>
      </c>
      <c r="D8" s="30"/>
    </row>
    <row r="9" spans="1:8">
      <c r="A9" s="481" t="s">
        <v>56</v>
      </c>
      <c r="B9" s="481"/>
      <c r="C9" s="66">
        <v>191</v>
      </c>
      <c r="D9" s="30"/>
    </row>
    <row r="10" spans="1:8">
      <c r="A10" s="481" t="s">
        <v>52</v>
      </c>
      <c r="B10" s="481"/>
      <c r="C10" s="30">
        <v>86</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251</v>
      </c>
      <c r="B16" s="39"/>
      <c r="C16" s="39"/>
      <c r="D16" s="85"/>
    </row>
    <row r="17" spans="1:4">
      <c r="A17" s="172" t="s">
        <v>374</v>
      </c>
      <c r="B17" s="48" t="s">
        <v>572</v>
      </c>
      <c r="C17" s="48"/>
      <c r="D17" s="105">
        <v>3237.16</v>
      </c>
    </row>
    <row r="18" spans="1:4">
      <c r="A18" s="86" t="s">
        <v>250</v>
      </c>
      <c r="B18" s="39"/>
      <c r="C18" s="39"/>
      <c r="D18" s="85"/>
    </row>
    <row r="19" spans="1:4">
      <c r="A19" s="172" t="s">
        <v>366</v>
      </c>
      <c r="B19" s="48" t="s">
        <v>1253</v>
      </c>
      <c r="C19" s="48"/>
      <c r="D19" s="207">
        <v>17519</v>
      </c>
    </row>
    <row r="20" spans="1:4">
      <c r="A20" s="86" t="s">
        <v>253</v>
      </c>
      <c r="B20" s="39"/>
      <c r="C20" s="39"/>
      <c r="D20" s="85"/>
    </row>
    <row r="21" spans="1:4">
      <c r="A21" s="172" t="s">
        <v>366</v>
      </c>
      <c r="B21" s="48" t="s">
        <v>1254</v>
      </c>
      <c r="C21" s="48"/>
      <c r="D21" s="105">
        <v>443.63</v>
      </c>
    </row>
    <row r="22" spans="1:4">
      <c r="A22" s="84" t="s">
        <v>472</v>
      </c>
      <c r="B22" s="39"/>
      <c r="C22" s="39"/>
      <c r="D22" s="85"/>
    </row>
    <row r="23" spans="1:4">
      <c r="A23" s="84" t="s">
        <v>466</v>
      </c>
      <c r="B23" s="39"/>
      <c r="C23" s="39"/>
      <c r="D23" s="85"/>
    </row>
    <row r="24" spans="1:4">
      <c r="A24" s="87" t="s">
        <v>415</v>
      </c>
      <c r="B24" s="39"/>
      <c r="C24" s="39"/>
      <c r="D24" s="85"/>
    </row>
    <row r="25" spans="1:4">
      <c r="A25" s="87" t="s">
        <v>452</v>
      </c>
      <c r="B25" s="39"/>
      <c r="C25" s="39"/>
      <c r="D25" s="85"/>
    </row>
    <row r="26" spans="1:4">
      <c r="A26" s="87" t="s">
        <v>430</v>
      </c>
      <c r="B26" s="39"/>
      <c r="C26" s="39"/>
      <c r="D26" s="85"/>
    </row>
    <row r="27" spans="1:4">
      <c r="A27" s="87" t="s">
        <v>442</v>
      </c>
      <c r="B27" s="39"/>
      <c r="C27" s="39"/>
      <c r="D27" s="85"/>
    </row>
    <row r="28" spans="1:4">
      <c r="A28" s="87" t="s">
        <v>443</v>
      </c>
      <c r="B28" s="39"/>
      <c r="C28" s="39"/>
      <c r="D28" s="85"/>
    </row>
    <row r="29" spans="1:4">
      <c r="A29" s="87" t="s">
        <v>470</v>
      </c>
      <c r="B29" s="39"/>
      <c r="C29" s="39"/>
      <c r="D29" s="85"/>
    </row>
    <row r="30" spans="1:4">
      <c r="A30" s="87" t="s">
        <v>471</v>
      </c>
      <c r="B30" s="39"/>
      <c r="C30" s="39"/>
      <c r="D30" s="85"/>
    </row>
    <row r="31" spans="1:4" ht="15.75" thickBot="1">
      <c r="A31" s="87" t="s">
        <v>428</v>
      </c>
      <c r="B31" s="39"/>
      <c r="C31" s="39"/>
      <c r="D31" s="85">
        <v>47272.07</v>
      </c>
    </row>
    <row r="32" spans="1:4" ht="15.75" thickBot="1">
      <c r="A32" s="88" t="s">
        <v>48</v>
      </c>
      <c r="B32" s="89"/>
      <c r="C32" s="89"/>
      <c r="D32" s="90">
        <f>SUM(D15:D31)</f>
        <v>68471.86</v>
      </c>
    </row>
    <row r="33" spans="1:5" s="29" customFormat="1" ht="12.75">
      <c r="A33" s="39"/>
      <c r="B33" s="39"/>
      <c r="C33" s="39"/>
      <c r="D33" s="39"/>
      <c r="E33" s="28"/>
    </row>
    <row r="34" spans="1:5">
      <c r="A34" s="103" t="s">
        <v>152</v>
      </c>
      <c r="B34" s="70"/>
      <c r="C34" s="63"/>
      <c r="D34" s="173"/>
    </row>
    <row r="35" spans="1:5" s="1" customFormat="1">
      <c r="A35" s="86" t="s">
        <v>204</v>
      </c>
      <c r="B35" s="41"/>
      <c r="C35" s="64"/>
      <c r="D35" s="116">
        <v>38362.839999999997</v>
      </c>
    </row>
    <row r="36" spans="1:5">
      <c r="A36" s="86" t="s">
        <v>50</v>
      </c>
      <c r="B36" s="39"/>
      <c r="C36" s="52"/>
      <c r="D36" s="93"/>
    </row>
    <row r="37" spans="1:5">
      <c r="A37" s="172" t="s">
        <v>322</v>
      </c>
      <c r="B37" s="48"/>
      <c r="C37" s="24" t="s">
        <v>1586</v>
      </c>
      <c r="D37" s="96"/>
    </row>
    <row r="38" spans="1:5" s="4" customFormat="1">
      <c r="A38" s="97" t="s">
        <v>326</v>
      </c>
      <c r="B38" s="59"/>
      <c r="C38" s="213" t="s">
        <v>41</v>
      </c>
      <c r="D38" s="150"/>
    </row>
    <row r="39" spans="1:5" s="4" customFormat="1">
      <c r="A39" s="506" t="s">
        <v>334</v>
      </c>
      <c r="B39" s="589"/>
      <c r="C39" s="455" t="s">
        <v>40</v>
      </c>
      <c r="D39" s="586"/>
    </row>
    <row r="40" spans="1:5" s="4" customFormat="1">
      <c r="A40" s="508"/>
      <c r="B40" s="548"/>
      <c r="C40" s="456"/>
      <c r="D40" s="587"/>
    </row>
    <row r="41" spans="1:5" s="4" customFormat="1">
      <c r="A41" s="459" t="s">
        <v>329</v>
      </c>
      <c r="B41" s="460"/>
      <c r="C41" s="149" t="s">
        <v>40</v>
      </c>
      <c r="D41" s="150"/>
    </row>
    <row r="42" spans="1:5" s="4" customFormat="1">
      <c r="A42" s="97" t="s">
        <v>330</v>
      </c>
      <c r="B42" s="54"/>
      <c r="C42" s="465" t="s">
        <v>41</v>
      </c>
      <c r="D42" s="586"/>
    </row>
    <row r="43" spans="1:5" s="4" customFormat="1">
      <c r="A43" s="98" t="s">
        <v>331</v>
      </c>
      <c r="B43" s="55"/>
      <c r="C43" s="466"/>
      <c r="D43" s="587"/>
    </row>
    <row r="44" spans="1:5">
      <c r="A44" s="101" t="s">
        <v>154</v>
      </c>
      <c r="B44" s="32"/>
      <c r="C44" s="60" t="s">
        <v>315</v>
      </c>
      <c r="D44" s="134">
        <v>12605.4</v>
      </c>
    </row>
    <row r="45" spans="1:5">
      <c r="A45" s="461" t="s">
        <v>187</v>
      </c>
      <c r="B45" s="462"/>
      <c r="C45" s="60" t="s">
        <v>16</v>
      </c>
      <c r="D45" s="134">
        <v>729.11</v>
      </c>
    </row>
    <row r="46" spans="1:5">
      <c r="A46" s="101" t="s">
        <v>222</v>
      </c>
      <c r="B46" s="49"/>
      <c r="C46" s="60" t="s">
        <v>1669</v>
      </c>
      <c r="D46" s="134">
        <v>7670.76</v>
      </c>
    </row>
    <row r="47" spans="1:5">
      <c r="A47" s="461" t="s">
        <v>223</v>
      </c>
      <c r="B47" s="462"/>
      <c r="C47" s="60" t="s">
        <v>315</v>
      </c>
      <c r="D47" s="133">
        <v>12681.71</v>
      </c>
    </row>
    <row r="48" spans="1:5">
      <c r="A48" s="549" t="s">
        <v>1326</v>
      </c>
      <c r="B48" s="550"/>
      <c r="C48" s="539" t="s">
        <v>1406</v>
      </c>
      <c r="D48" s="445">
        <v>6028.79</v>
      </c>
    </row>
    <row r="49" spans="1:5">
      <c r="A49" s="551"/>
      <c r="B49" s="552"/>
      <c r="C49" s="541"/>
      <c r="D49" s="505"/>
    </row>
    <row r="50" spans="1:5">
      <c r="A50" s="549" t="s">
        <v>1407</v>
      </c>
      <c r="B50" s="550"/>
      <c r="C50" s="539" t="s">
        <v>1397</v>
      </c>
      <c r="D50" s="445">
        <v>1480.65</v>
      </c>
    </row>
    <row r="51" spans="1:5">
      <c r="A51" s="551"/>
      <c r="B51" s="552"/>
      <c r="C51" s="541"/>
      <c r="D51" s="505"/>
    </row>
    <row r="52" spans="1:5">
      <c r="A52" s="100" t="s">
        <v>239</v>
      </c>
      <c r="B52" s="58"/>
      <c r="C52" s="60" t="s">
        <v>39</v>
      </c>
      <c r="D52" s="133">
        <v>3076.65</v>
      </c>
      <c r="E52" s="2"/>
    </row>
    <row r="53" spans="1:5">
      <c r="A53" s="549" t="s">
        <v>1587</v>
      </c>
      <c r="B53" s="550"/>
      <c r="C53" s="539" t="s">
        <v>858</v>
      </c>
      <c r="D53" s="445">
        <v>1390.14</v>
      </c>
    </row>
    <row r="54" spans="1:5">
      <c r="A54" s="561"/>
      <c r="B54" s="602"/>
      <c r="C54" s="540"/>
      <c r="D54" s="446"/>
    </row>
    <row r="55" spans="1:5">
      <c r="A55" s="461" t="s">
        <v>240</v>
      </c>
      <c r="B55" s="462"/>
      <c r="C55" s="60" t="s">
        <v>42</v>
      </c>
      <c r="D55" s="134">
        <v>13649.14</v>
      </c>
    </row>
    <row r="56" spans="1:5">
      <c r="A56" s="103" t="s">
        <v>50</v>
      </c>
      <c r="B56" s="47"/>
      <c r="C56" s="26"/>
      <c r="D56" s="104"/>
    </row>
    <row r="57" spans="1:5">
      <c r="A57" s="475" t="s">
        <v>347</v>
      </c>
      <c r="B57" s="476"/>
      <c r="C57" s="52"/>
      <c r="D57" s="80">
        <v>14996.03</v>
      </c>
    </row>
    <row r="58" spans="1:5" ht="15.75" thickBot="1">
      <c r="A58" s="475"/>
      <c r="B58" s="476"/>
      <c r="C58" s="107"/>
      <c r="D58" s="85"/>
    </row>
    <row r="59" spans="1:5" ht="15.75" thickBot="1">
      <c r="A59" s="114" t="s">
        <v>48</v>
      </c>
      <c r="B59" s="108"/>
      <c r="C59" s="108"/>
      <c r="D59" s="72">
        <f>SUM(D35,D44:D55)</f>
        <v>97675.189999999988</v>
      </c>
    </row>
    <row r="60" spans="1:5">
      <c r="A60" s="65"/>
      <c r="B60" s="39"/>
      <c r="C60" s="39"/>
      <c r="D60" s="37"/>
    </row>
    <row r="61" spans="1:5">
      <c r="A61" s="65"/>
      <c r="B61" s="39"/>
      <c r="C61" s="39"/>
      <c r="D61" s="37"/>
    </row>
    <row r="62" spans="1:5" ht="15" customHeight="1">
      <c r="A62" s="433" t="s">
        <v>180</v>
      </c>
      <c r="B62" s="433"/>
      <c r="C62" s="433"/>
      <c r="D62" s="433"/>
    </row>
    <row r="63" spans="1:5" ht="15.75" thickBot="1">
      <c r="A63" s="148"/>
      <c r="B63" s="148"/>
      <c r="C63" s="148"/>
      <c r="D63" s="148"/>
    </row>
    <row r="64" spans="1:5">
      <c r="A64" s="156" t="s">
        <v>130</v>
      </c>
      <c r="B64" s="122" t="s">
        <v>156</v>
      </c>
      <c r="C64" s="123"/>
      <c r="D64" s="124"/>
    </row>
    <row r="65" spans="1:4">
      <c r="A65" s="157" t="s">
        <v>131</v>
      </c>
      <c r="B65" s="424" t="s">
        <v>198</v>
      </c>
      <c r="C65" s="425"/>
      <c r="D65" s="426"/>
    </row>
    <row r="66" spans="1:4" ht="15" customHeight="1">
      <c r="A66" s="164"/>
      <c r="B66" s="427"/>
      <c r="C66" s="428"/>
      <c r="D66" s="429"/>
    </row>
    <row r="67" spans="1:4">
      <c r="A67" s="158"/>
      <c r="B67" s="427"/>
      <c r="C67" s="428"/>
      <c r="D67" s="429"/>
    </row>
    <row r="68" spans="1:4" ht="15" customHeight="1">
      <c r="A68" s="568" t="s">
        <v>132</v>
      </c>
      <c r="B68" s="424" t="s">
        <v>157</v>
      </c>
      <c r="C68" s="425"/>
      <c r="D68" s="426"/>
    </row>
    <row r="69" spans="1:4">
      <c r="A69" s="483"/>
      <c r="B69" s="427"/>
      <c r="C69" s="428"/>
      <c r="D69" s="429"/>
    </row>
    <row r="70" spans="1:4">
      <c r="A70" s="484"/>
      <c r="B70" s="430"/>
      <c r="C70" s="431"/>
      <c r="D70" s="432"/>
    </row>
    <row r="71" spans="1:4">
      <c r="A71" s="159" t="s">
        <v>159</v>
      </c>
      <c r="B71" s="424" t="s">
        <v>158</v>
      </c>
      <c r="C71" s="425"/>
      <c r="D71" s="426"/>
    </row>
    <row r="72" spans="1:4">
      <c r="A72" s="160"/>
      <c r="B72" s="427"/>
      <c r="C72" s="428"/>
      <c r="D72" s="429"/>
    </row>
    <row r="73" spans="1:4">
      <c r="A73" s="161"/>
      <c r="B73" s="427"/>
      <c r="C73" s="428"/>
      <c r="D73" s="429"/>
    </row>
    <row r="74" spans="1:4">
      <c r="A74" s="161"/>
      <c r="B74" s="427"/>
      <c r="C74" s="428"/>
      <c r="D74" s="429"/>
    </row>
    <row r="75" spans="1:4">
      <c r="A75" s="161"/>
      <c r="B75" s="427"/>
      <c r="C75" s="428"/>
      <c r="D75" s="429"/>
    </row>
    <row r="76" spans="1:4" ht="19.5" customHeight="1">
      <c r="A76" s="162"/>
      <c r="B76" s="430"/>
      <c r="C76" s="431"/>
      <c r="D76" s="432"/>
    </row>
    <row r="77" spans="1:4" ht="15" customHeight="1">
      <c r="A77" s="163" t="s">
        <v>160</v>
      </c>
      <c r="B77" s="45" t="s">
        <v>161</v>
      </c>
      <c r="C77" s="46"/>
      <c r="D77" s="126"/>
    </row>
    <row r="78" spans="1:4">
      <c r="A78" s="74" t="s">
        <v>162</v>
      </c>
      <c r="B78" s="424" t="s">
        <v>199</v>
      </c>
      <c r="C78" s="425"/>
      <c r="D78" s="426"/>
    </row>
    <row r="79" spans="1:4">
      <c r="A79" s="161"/>
      <c r="B79" s="427"/>
      <c r="C79" s="428"/>
      <c r="D79" s="429"/>
    </row>
    <row r="80" spans="1:4">
      <c r="A80" s="161"/>
      <c r="B80" s="427"/>
      <c r="C80" s="428"/>
      <c r="D80" s="429"/>
    </row>
    <row r="81" spans="1:4">
      <c r="A81" s="161"/>
      <c r="B81" s="427"/>
      <c r="C81" s="428"/>
      <c r="D81" s="429"/>
    </row>
    <row r="82" spans="1:4" ht="15" customHeight="1">
      <c r="A82" s="161"/>
      <c r="B82" s="427"/>
      <c r="C82" s="428"/>
      <c r="D82" s="429"/>
    </row>
    <row r="83" spans="1:4">
      <c r="A83" s="162"/>
      <c r="B83" s="430"/>
      <c r="C83" s="431"/>
      <c r="D83" s="432"/>
    </row>
    <row r="84" spans="1:4">
      <c r="A84" s="163" t="s">
        <v>163</v>
      </c>
      <c r="B84" s="436" t="s">
        <v>164</v>
      </c>
      <c r="C84" s="437"/>
      <c r="D84" s="438"/>
    </row>
    <row r="85" spans="1:4">
      <c r="A85" s="74" t="s">
        <v>165</v>
      </c>
      <c r="B85" s="424" t="s">
        <v>201</v>
      </c>
      <c r="C85" s="425"/>
      <c r="D85" s="426"/>
    </row>
    <row r="86" spans="1:4">
      <c r="A86" s="161"/>
      <c r="B86" s="427"/>
      <c r="C86" s="428"/>
      <c r="D86" s="429"/>
    </row>
    <row r="87" spans="1:4">
      <c r="A87" s="161"/>
      <c r="B87" s="427"/>
      <c r="C87" s="428"/>
      <c r="D87" s="429"/>
    </row>
    <row r="88" spans="1:4">
      <c r="A88" s="162"/>
      <c r="B88" s="430"/>
      <c r="C88" s="431"/>
      <c r="D88" s="432"/>
    </row>
    <row r="89" spans="1:4">
      <c r="A89" s="77" t="s">
        <v>166</v>
      </c>
      <c r="B89" s="496" t="s">
        <v>193</v>
      </c>
      <c r="C89" s="497"/>
      <c r="D89" s="498"/>
    </row>
    <row r="90" spans="1:4">
      <c r="A90" s="75"/>
      <c r="B90" s="499"/>
      <c r="C90" s="500"/>
      <c r="D90" s="501"/>
    </row>
    <row r="91" spans="1:4" ht="30" customHeight="1">
      <c r="A91" s="164" t="s">
        <v>168</v>
      </c>
      <c r="B91" s="500" t="s">
        <v>194</v>
      </c>
      <c r="C91" s="500"/>
      <c r="D91" s="501"/>
    </row>
    <row r="92" spans="1:4">
      <c r="A92" s="74" t="s">
        <v>170</v>
      </c>
      <c r="B92" s="424" t="s">
        <v>173</v>
      </c>
      <c r="C92" s="425"/>
      <c r="D92" s="426"/>
    </row>
    <row r="93" spans="1:4">
      <c r="A93" s="162"/>
      <c r="B93" s="430"/>
      <c r="C93" s="431"/>
      <c r="D93" s="432"/>
    </row>
    <row r="94" spans="1:4">
      <c r="A94" s="74" t="s">
        <v>172</v>
      </c>
      <c r="B94" s="436" t="s">
        <v>175</v>
      </c>
      <c r="C94" s="437"/>
      <c r="D94" s="438"/>
    </row>
    <row r="95" spans="1:4">
      <c r="A95" s="79" t="s">
        <v>174</v>
      </c>
      <c r="B95" s="424" t="s">
        <v>167</v>
      </c>
      <c r="C95" s="425"/>
      <c r="D95" s="426"/>
    </row>
    <row r="96" spans="1:4">
      <c r="A96" s="77"/>
      <c r="B96" s="427"/>
      <c r="C96" s="428"/>
      <c r="D96" s="429"/>
    </row>
    <row r="97" spans="1:4">
      <c r="A97" s="75"/>
      <c r="B97" s="430"/>
      <c r="C97" s="431"/>
      <c r="D97" s="432"/>
    </row>
    <row r="98" spans="1:4">
      <c r="A98" s="161" t="s">
        <v>176</v>
      </c>
      <c r="B98" s="424" t="s">
        <v>169</v>
      </c>
      <c r="C98" s="425"/>
      <c r="D98" s="426"/>
    </row>
    <row r="99" spans="1:4">
      <c r="A99" s="162"/>
      <c r="B99" s="430"/>
      <c r="C99" s="431"/>
      <c r="D99" s="432"/>
    </row>
    <row r="100" spans="1:4">
      <c r="A100" s="74" t="s">
        <v>178</v>
      </c>
      <c r="B100" s="424" t="s">
        <v>171</v>
      </c>
      <c r="C100" s="425"/>
      <c r="D100" s="426"/>
    </row>
    <row r="101" spans="1:4">
      <c r="A101" s="162"/>
      <c r="B101" s="430"/>
      <c r="C101" s="431"/>
      <c r="D101" s="432"/>
    </row>
    <row r="102" spans="1:4">
      <c r="A102" s="74" t="s">
        <v>195</v>
      </c>
      <c r="B102" s="424" t="s">
        <v>177</v>
      </c>
      <c r="C102" s="425"/>
      <c r="D102" s="426"/>
    </row>
    <row r="103" spans="1:4">
      <c r="A103" s="162"/>
      <c r="B103" s="430"/>
      <c r="C103" s="431"/>
      <c r="D103" s="432"/>
    </row>
    <row r="104" spans="1:4" ht="30.75" customHeight="1" thickBot="1">
      <c r="A104" s="161" t="s">
        <v>182</v>
      </c>
      <c r="B104" s="452" t="s">
        <v>200</v>
      </c>
      <c r="C104" s="453"/>
      <c r="D104" s="454"/>
    </row>
    <row r="105" spans="1:4" ht="15.75" thickBot="1">
      <c r="A105" s="114" t="s">
        <v>48</v>
      </c>
      <c r="B105" s="108"/>
      <c r="C105" s="108"/>
      <c r="D105" s="72">
        <v>40253.33</v>
      </c>
    </row>
    <row r="106" spans="1:4" ht="15.75" thickBot="1">
      <c r="A106" s="530" t="s">
        <v>181</v>
      </c>
      <c r="B106" s="531"/>
      <c r="C106" s="531"/>
      <c r="D106" s="165"/>
    </row>
    <row r="107" spans="1:4" ht="15" customHeight="1">
      <c r="A107" s="219" t="s">
        <v>183</v>
      </c>
      <c r="B107" s="494" t="s">
        <v>1655</v>
      </c>
      <c r="C107" s="495"/>
      <c r="D107" s="165"/>
    </row>
    <row r="108" spans="1:4">
      <c r="A108" s="161"/>
      <c r="B108" s="427"/>
      <c r="C108" s="476"/>
      <c r="D108" s="116"/>
    </row>
    <row r="109" spans="1:4">
      <c r="A109" s="161"/>
      <c r="B109" s="427"/>
      <c r="C109" s="476"/>
      <c r="D109" s="116"/>
    </row>
    <row r="110" spans="1:4">
      <c r="A110" s="161"/>
      <c r="B110" s="427"/>
      <c r="C110" s="476"/>
      <c r="D110" s="116"/>
    </row>
    <row r="111" spans="1:4">
      <c r="A111" s="161"/>
      <c r="B111" s="427"/>
      <c r="C111" s="476"/>
      <c r="D111" s="116"/>
    </row>
    <row r="112" spans="1:4">
      <c r="A112" s="162"/>
      <c r="B112" s="430"/>
      <c r="C112" s="496"/>
      <c r="D112" s="154">
        <v>11461.9</v>
      </c>
    </row>
    <row r="113" spans="1:4">
      <c r="A113" s="74" t="s">
        <v>196</v>
      </c>
      <c r="B113" s="424" t="s">
        <v>311</v>
      </c>
      <c r="C113" s="493"/>
      <c r="D113" s="141"/>
    </row>
    <row r="114" spans="1:4">
      <c r="A114" s="162"/>
      <c r="B114" s="430"/>
      <c r="C114" s="496"/>
      <c r="D114" s="154">
        <v>315.47000000000003</v>
      </c>
    </row>
    <row r="115" spans="1:4" ht="15.75" thickBot="1">
      <c r="A115" s="74" t="s">
        <v>197</v>
      </c>
      <c r="B115" s="424" t="s">
        <v>1651</v>
      </c>
      <c r="C115" s="493"/>
      <c r="D115" s="141">
        <v>6456.52</v>
      </c>
    </row>
    <row r="116" spans="1:4" ht="15.75" thickBot="1">
      <c r="A116" s="215" t="s">
        <v>48</v>
      </c>
      <c r="B116" s="108"/>
      <c r="C116" s="108"/>
      <c r="D116" s="72">
        <f>SUM(D107:D115)</f>
        <v>18233.89</v>
      </c>
    </row>
    <row r="117" spans="1:4">
      <c r="A117" s="522" t="s">
        <v>53</v>
      </c>
      <c r="B117" s="523"/>
      <c r="C117" s="46"/>
      <c r="D117" s="33">
        <f>SUM(D32,D59,D105,D116)</f>
        <v>224634.27000000002</v>
      </c>
    </row>
    <row r="118" spans="1:4">
      <c r="A118" s="687" t="s">
        <v>1686</v>
      </c>
      <c r="B118" s="687"/>
      <c r="C118" s="687"/>
      <c r="D118" s="688">
        <v>816302.21000000008</v>
      </c>
    </row>
    <row r="119" spans="1:4">
      <c r="A119" s="687"/>
      <c r="B119" s="687"/>
      <c r="C119" s="687"/>
      <c r="D119" s="688"/>
    </row>
    <row r="120" spans="1:4">
      <c r="A120" s="562" t="s">
        <v>1687</v>
      </c>
      <c r="B120" s="562"/>
      <c r="C120" s="562"/>
      <c r="D120" s="683">
        <v>172538.4</v>
      </c>
    </row>
    <row r="121" spans="1:4">
      <c r="A121" s="577"/>
      <c r="B121" s="577"/>
      <c r="C121" s="577"/>
      <c r="D121" s="471"/>
    </row>
    <row r="122" spans="1:4">
      <c r="A122" s="486" t="s">
        <v>1665</v>
      </c>
      <c r="B122" s="487"/>
      <c r="C122" s="488"/>
      <c r="D122" s="470">
        <v>152885.79999999999</v>
      </c>
    </row>
    <row r="123" spans="1:4">
      <c r="A123" s="489"/>
      <c r="B123" s="490"/>
      <c r="C123" s="491"/>
      <c r="D123" s="492"/>
    </row>
    <row r="124" spans="1:4">
      <c r="A124" s="29"/>
      <c r="B124" s="29"/>
      <c r="C124" s="29"/>
      <c r="D124" s="29"/>
    </row>
    <row r="125" spans="1:4">
      <c r="A125" s="29"/>
      <c r="B125" s="29"/>
      <c r="C125" s="29"/>
      <c r="D125" s="29"/>
    </row>
    <row r="126" spans="1:4">
      <c r="A126" s="29"/>
      <c r="B126" s="29"/>
      <c r="C126" s="29"/>
      <c r="D126" s="29"/>
    </row>
    <row r="127" spans="1:4">
      <c r="A127" s="29"/>
      <c r="B127" s="29"/>
      <c r="C127" s="29"/>
      <c r="D127" s="29"/>
    </row>
    <row r="128" spans="1:4">
      <c r="A128" s="29"/>
      <c r="B128" s="29"/>
      <c r="C128" s="29"/>
      <c r="D128" s="29"/>
    </row>
    <row r="129" spans="1:4">
      <c r="A129" s="29"/>
      <c r="B129" s="29"/>
      <c r="C129" s="29"/>
      <c r="D129" s="29"/>
    </row>
    <row r="130" spans="1:4">
      <c r="A130" s="29"/>
      <c r="B130" s="29"/>
      <c r="C130" s="29"/>
      <c r="D130" s="29"/>
    </row>
  </sheetData>
  <mergeCells count="57">
    <mergeCell ref="D50:D51"/>
    <mergeCell ref="D42:D43"/>
    <mergeCell ref="D39:D40"/>
    <mergeCell ref="A45:B45"/>
    <mergeCell ref="A41:B41"/>
    <mergeCell ref="C42:C43"/>
    <mergeCell ref="A39:B40"/>
    <mergeCell ref="C39:C40"/>
    <mergeCell ref="A48:B49"/>
    <mergeCell ref="C48:C49"/>
    <mergeCell ref="D48:D49"/>
    <mergeCell ref="A12:D13"/>
    <mergeCell ref="A1:D1"/>
    <mergeCell ref="A3:B3"/>
    <mergeCell ref="A4:B4"/>
    <mergeCell ref="A5:B5"/>
    <mergeCell ref="A6:B6"/>
    <mergeCell ref="A7:B7"/>
    <mergeCell ref="A8:B8"/>
    <mergeCell ref="A9:B9"/>
    <mergeCell ref="A10:B10"/>
    <mergeCell ref="C53:C54"/>
    <mergeCell ref="D53:D54"/>
    <mergeCell ref="A47:B47"/>
    <mergeCell ref="B85:D88"/>
    <mergeCell ref="A62:D62"/>
    <mergeCell ref="B65:D67"/>
    <mergeCell ref="A55:B55"/>
    <mergeCell ref="A57:B58"/>
    <mergeCell ref="A68:A70"/>
    <mergeCell ref="B68:D70"/>
    <mergeCell ref="B71:D76"/>
    <mergeCell ref="B78:D83"/>
    <mergeCell ref="B84:D84"/>
    <mergeCell ref="A53:B54"/>
    <mergeCell ref="A50:B51"/>
    <mergeCell ref="C50:C51"/>
    <mergeCell ref="B89:D90"/>
    <mergeCell ref="B91:D91"/>
    <mergeCell ref="B92:D93"/>
    <mergeCell ref="B94:D94"/>
    <mergeCell ref="B95:D97"/>
    <mergeCell ref="D122:D123"/>
    <mergeCell ref="B98:D99"/>
    <mergeCell ref="B100:D101"/>
    <mergeCell ref="B102:D103"/>
    <mergeCell ref="B104:D104"/>
    <mergeCell ref="A106:C106"/>
    <mergeCell ref="B107:C112"/>
    <mergeCell ref="A117:B117"/>
    <mergeCell ref="A122:C123"/>
    <mergeCell ref="B113:C114"/>
    <mergeCell ref="B115:C115"/>
    <mergeCell ref="A118:C119"/>
    <mergeCell ref="D118:D119"/>
    <mergeCell ref="A120:C121"/>
    <mergeCell ref="D120:D121"/>
  </mergeCells>
  <pageMargins left="0.41" right="0.31" top="0.69" bottom="0.8" header="0.56000000000000005" footer="0.78"/>
  <pageSetup paperSize="9" orientation="portrait" r:id="rId1"/>
</worksheet>
</file>

<file path=xl/worksheets/sheet26.xml><?xml version="1.0" encoding="utf-8"?>
<worksheet xmlns="http://schemas.openxmlformats.org/spreadsheetml/2006/main" xmlns:r="http://schemas.openxmlformats.org/officeDocument/2006/relationships">
  <dimension ref="A1:H145"/>
  <sheetViews>
    <sheetView topLeftCell="A115" zoomScale="80" zoomScaleNormal="80" workbookViewId="0">
      <selection activeCell="A132" sqref="A132:D135"/>
    </sheetView>
  </sheetViews>
  <sheetFormatPr defaultRowHeight="15"/>
  <cols>
    <col min="1" max="1" width="13.140625" customWidth="1"/>
    <col min="2" max="2" width="36.140625" customWidth="1"/>
    <col min="3" max="3" width="24" customWidth="1"/>
    <col min="4" max="4" width="20.5703125" customWidth="1"/>
    <col min="5" max="5" width="10.28515625" bestFit="1" customWidth="1"/>
    <col min="6" max="6" width="11.7109375" bestFit="1" customWidth="1"/>
    <col min="7" max="7" width="11.42578125" bestFit="1" customWidth="1"/>
    <col min="8" max="9" width="10.28515625" bestFit="1" customWidth="1"/>
  </cols>
  <sheetData>
    <row r="1" spans="1:8" ht="15" customHeight="1">
      <c r="A1" s="473" t="s">
        <v>514</v>
      </c>
      <c r="B1" s="473"/>
      <c r="C1" s="473"/>
      <c r="D1" s="473"/>
    </row>
    <row r="2" spans="1:8">
      <c r="A2" s="30"/>
      <c r="B2" s="30"/>
      <c r="C2" s="30"/>
      <c r="D2" s="30"/>
    </row>
    <row r="3" spans="1:8">
      <c r="A3" s="474" t="s">
        <v>70</v>
      </c>
      <c r="B3" s="474"/>
      <c r="C3" s="30"/>
      <c r="D3" s="30"/>
    </row>
    <row r="4" spans="1:8">
      <c r="A4" s="481" t="s">
        <v>47</v>
      </c>
      <c r="B4" s="481"/>
      <c r="C4" s="30">
        <v>1968</v>
      </c>
      <c r="D4" s="30"/>
    </row>
    <row r="5" spans="1:8">
      <c r="A5" s="481" t="s">
        <v>44</v>
      </c>
      <c r="B5" s="481"/>
      <c r="C5" s="30">
        <v>59</v>
      </c>
      <c r="D5" s="30"/>
    </row>
    <row r="6" spans="1:8">
      <c r="A6" s="481" t="s">
        <v>45</v>
      </c>
      <c r="B6" s="481"/>
      <c r="C6" s="30">
        <v>5</v>
      </c>
      <c r="D6" s="30"/>
    </row>
    <row r="7" spans="1:8">
      <c r="A7" s="481" t="s">
        <v>46</v>
      </c>
      <c r="B7" s="481"/>
      <c r="C7" s="30">
        <v>4</v>
      </c>
      <c r="D7" s="30"/>
    </row>
    <row r="8" spans="1:8">
      <c r="A8" s="481" t="s">
        <v>51</v>
      </c>
      <c r="B8" s="481"/>
      <c r="C8" s="66">
        <v>2662</v>
      </c>
      <c r="D8" s="30"/>
    </row>
    <row r="9" spans="1:8">
      <c r="A9" s="481" t="s">
        <v>56</v>
      </c>
      <c r="B9" s="481"/>
      <c r="C9" s="66">
        <v>275.8</v>
      </c>
      <c r="D9" s="30"/>
    </row>
    <row r="10" spans="1:8">
      <c r="A10" s="481" t="s">
        <v>52</v>
      </c>
      <c r="B10" s="481"/>
      <c r="C10" s="30">
        <v>105</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281</v>
      </c>
      <c r="B15" s="39"/>
      <c r="C15" s="39"/>
      <c r="D15" s="85"/>
    </row>
    <row r="16" spans="1:8">
      <c r="A16" s="86" t="s">
        <v>282</v>
      </c>
      <c r="B16" s="39"/>
      <c r="C16" s="39"/>
      <c r="D16" s="85"/>
    </row>
    <row r="17" spans="1:4">
      <c r="A17" s="87" t="s">
        <v>1255</v>
      </c>
      <c r="B17" s="39" t="s">
        <v>1256</v>
      </c>
      <c r="C17" s="39"/>
      <c r="D17" s="85"/>
    </row>
    <row r="18" spans="1:4">
      <c r="A18" s="172"/>
      <c r="B18" s="48" t="s">
        <v>1257</v>
      </c>
      <c r="C18" s="48"/>
      <c r="D18" s="105">
        <v>1776.08</v>
      </c>
    </row>
    <row r="19" spans="1:4">
      <c r="A19" s="87" t="s">
        <v>356</v>
      </c>
      <c r="B19" s="39" t="s">
        <v>1258</v>
      </c>
      <c r="C19" s="39"/>
      <c r="D19" s="85"/>
    </row>
    <row r="20" spans="1:4">
      <c r="A20" s="172"/>
      <c r="B20" s="48" t="s">
        <v>1259</v>
      </c>
      <c r="C20" s="48"/>
      <c r="D20" s="105">
        <v>3016.19</v>
      </c>
    </row>
    <row r="21" spans="1:4">
      <c r="A21" s="238" t="s">
        <v>1262</v>
      </c>
      <c r="B21" s="47" t="s">
        <v>1263</v>
      </c>
      <c r="C21" s="47"/>
      <c r="D21" s="155"/>
    </row>
    <row r="22" spans="1:4">
      <c r="A22" s="172"/>
      <c r="B22" s="48" t="s">
        <v>1264</v>
      </c>
      <c r="C22" s="48"/>
      <c r="D22" s="207">
        <v>9236</v>
      </c>
    </row>
    <row r="23" spans="1:4">
      <c r="A23" s="86" t="s">
        <v>284</v>
      </c>
      <c r="B23" s="39"/>
      <c r="C23" s="39"/>
      <c r="D23" s="85"/>
    </row>
    <row r="24" spans="1:4">
      <c r="A24" s="87" t="s">
        <v>1255</v>
      </c>
      <c r="B24" s="39" t="s">
        <v>1256</v>
      </c>
      <c r="C24" s="39"/>
      <c r="D24" s="85"/>
    </row>
    <row r="25" spans="1:4">
      <c r="A25" s="172"/>
      <c r="B25" s="48" t="s">
        <v>1260</v>
      </c>
      <c r="C25" s="48"/>
      <c r="D25" s="105">
        <v>1792.36</v>
      </c>
    </row>
    <row r="26" spans="1:4">
      <c r="A26" s="238" t="s">
        <v>356</v>
      </c>
      <c r="B26" s="47" t="s">
        <v>1258</v>
      </c>
      <c r="C26" s="47"/>
      <c r="D26" s="155"/>
    </row>
    <row r="27" spans="1:4">
      <c r="A27" s="172"/>
      <c r="B27" s="48" t="s">
        <v>1261</v>
      </c>
      <c r="C27" s="48"/>
      <c r="D27" s="105">
        <v>2368.9299999999998</v>
      </c>
    </row>
    <row r="28" spans="1:4">
      <c r="A28" s="87" t="s">
        <v>356</v>
      </c>
      <c r="B28" s="39" t="s">
        <v>1410</v>
      </c>
      <c r="C28" s="39"/>
      <c r="D28" s="85"/>
    </row>
    <row r="29" spans="1:4">
      <c r="A29" s="172"/>
      <c r="B29" s="48" t="s">
        <v>1411</v>
      </c>
      <c r="C29" s="48"/>
      <c r="D29" s="105">
        <v>4959.08</v>
      </c>
    </row>
    <row r="30" spans="1:4">
      <c r="A30" s="86" t="s">
        <v>285</v>
      </c>
      <c r="B30" s="39"/>
      <c r="C30" s="39"/>
      <c r="D30" s="85"/>
    </row>
    <row r="31" spans="1:4" s="4" customFormat="1">
      <c r="A31" s="87" t="s">
        <v>859</v>
      </c>
      <c r="B31" s="39" t="s">
        <v>860</v>
      </c>
      <c r="C31" s="39"/>
      <c r="D31" s="85"/>
    </row>
    <row r="32" spans="1:4" s="4" customFormat="1">
      <c r="A32" s="172"/>
      <c r="B32" s="48" t="s">
        <v>861</v>
      </c>
      <c r="C32" s="48"/>
      <c r="D32" s="105">
        <v>2947.26</v>
      </c>
    </row>
    <row r="33" spans="1:4" s="4" customFormat="1">
      <c r="A33" s="238" t="s">
        <v>356</v>
      </c>
      <c r="B33" s="47" t="s">
        <v>1408</v>
      </c>
      <c r="C33" s="47"/>
      <c r="D33" s="155"/>
    </row>
    <row r="34" spans="1:4" s="4" customFormat="1">
      <c r="A34" s="172"/>
      <c r="B34" s="48" t="s">
        <v>1409</v>
      </c>
      <c r="C34" s="48"/>
      <c r="D34" s="105">
        <v>2523.6999999999998</v>
      </c>
    </row>
    <row r="35" spans="1:4">
      <c r="A35" s="84" t="s">
        <v>254</v>
      </c>
      <c r="B35" s="39"/>
      <c r="C35" s="39"/>
      <c r="D35" s="85"/>
    </row>
    <row r="36" spans="1:4">
      <c r="A36" s="84" t="s">
        <v>466</v>
      </c>
      <c r="B36" s="39"/>
      <c r="C36" s="39"/>
      <c r="D36" s="85"/>
    </row>
    <row r="37" spans="1:4">
      <c r="A37" s="87" t="s">
        <v>415</v>
      </c>
      <c r="B37" s="39"/>
      <c r="C37" s="39"/>
      <c r="D37" s="85"/>
    </row>
    <row r="38" spans="1:4">
      <c r="A38" s="172" t="s">
        <v>452</v>
      </c>
      <c r="B38" s="48"/>
      <c r="C38" s="48"/>
      <c r="D38" s="105"/>
    </row>
    <row r="39" spans="1:4">
      <c r="A39" s="238" t="s">
        <v>557</v>
      </c>
      <c r="B39" s="47"/>
      <c r="C39" s="47"/>
      <c r="D39" s="155"/>
    </row>
    <row r="40" spans="1:4">
      <c r="A40" s="87" t="s">
        <v>442</v>
      </c>
      <c r="B40" s="39"/>
      <c r="C40" s="39"/>
      <c r="D40" s="85"/>
    </row>
    <row r="41" spans="1:4">
      <c r="A41" s="87" t="s">
        <v>573</v>
      </c>
      <c r="B41" s="39"/>
      <c r="C41" s="39"/>
      <c r="D41" s="85"/>
    </row>
    <row r="42" spans="1:4">
      <c r="A42" s="172" t="s">
        <v>428</v>
      </c>
      <c r="B42" s="48"/>
      <c r="C42" s="48"/>
      <c r="D42" s="105">
        <v>42537.66</v>
      </c>
    </row>
    <row r="43" spans="1:4">
      <c r="A43" s="86" t="s">
        <v>221</v>
      </c>
      <c r="B43" s="39"/>
      <c r="C43" s="39"/>
      <c r="D43" s="85"/>
    </row>
    <row r="44" spans="1:4" ht="15.75" thickBot="1">
      <c r="A44" s="87" t="s">
        <v>693</v>
      </c>
      <c r="B44" s="39"/>
      <c r="C44" s="39"/>
      <c r="D44" s="85">
        <v>4131.29</v>
      </c>
    </row>
    <row r="45" spans="1:4" ht="15.75" thickBot="1">
      <c r="A45" s="88" t="s">
        <v>48</v>
      </c>
      <c r="B45" s="89"/>
      <c r="C45" s="89"/>
      <c r="D45" s="90">
        <f>SUM(D15:D44)</f>
        <v>75288.55</v>
      </c>
    </row>
    <row r="46" spans="1:4" ht="15.75" thickBot="1">
      <c r="A46" s="34"/>
      <c r="B46" s="34"/>
      <c r="C46" s="34"/>
      <c r="D46" s="34"/>
    </row>
    <row r="47" spans="1:4">
      <c r="A47" s="81" t="s">
        <v>152</v>
      </c>
      <c r="B47" s="82"/>
      <c r="C47" s="91"/>
      <c r="D47" s="92"/>
    </row>
    <row r="48" spans="1:4">
      <c r="A48" s="86" t="s">
        <v>204</v>
      </c>
      <c r="B48" s="41"/>
      <c r="C48" s="64"/>
      <c r="D48" s="116">
        <v>54102.59</v>
      </c>
    </row>
    <row r="49" spans="1:5">
      <c r="A49" s="86" t="s">
        <v>50</v>
      </c>
      <c r="B49" s="39"/>
      <c r="C49" s="52"/>
      <c r="D49" s="93"/>
    </row>
    <row r="50" spans="1:5">
      <c r="A50" s="172" t="s">
        <v>322</v>
      </c>
      <c r="B50" s="48"/>
      <c r="C50" s="24" t="s">
        <v>1588</v>
      </c>
      <c r="D50" s="96"/>
    </row>
    <row r="51" spans="1:5">
      <c r="A51" s="87" t="s">
        <v>333</v>
      </c>
      <c r="B51" s="39"/>
      <c r="C51" s="25" t="s">
        <v>317</v>
      </c>
      <c r="D51" s="93"/>
    </row>
    <row r="52" spans="1:5" s="4" customFormat="1">
      <c r="A52" s="97" t="s">
        <v>326</v>
      </c>
      <c r="B52" s="59"/>
      <c r="C52" s="213" t="s">
        <v>41</v>
      </c>
      <c r="D52" s="150"/>
    </row>
    <row r="53" spans="1:5" s="4" customFormat="1">
      <c r="A53" s="506" t="s">
        <v>334</v>
      </c>
      <c r="B53" s="589"/>
      <c r="C53" s="455" t="s">
        <v>40</v>
      </c>
      <c r="D53" s="586"/>
    </row>
    <row r="54" spans="1:5" s="4" customFormat="1">
      <c r="A54" s="508"/>
      <c r="B54" s="548"/>
      <c r="C54" s="456"/>
      <c r="D54" s="587"/>
    </row>
    <row r="55" spans="1:5" s="4" customFormat="1">
      <c r="A55" s="459" t="s">
        <v>329</v>
      </c>
      <c r="B55" s="460"/>
      <c r="C55" s="149" t="s">
        <v>40</v>
      </c>
      <c r="D55" s="150"/>
    </row>
    <row r="56" spans="1:5" s="4" customFormat="1">
      <c r="A56" s="97" t="s">
        <v>330</v>
      </c>
      <c r="B56" s="54"/>
      <c r="C56" s="465" t="s">
        <v>41</v>
      </c>
      <c r="D56" s="586"/>
    </row>
    <row r="57" spans="1:5" s="4" customFormat="1">
      <c r="A57" s="98" t="s">
        <v>331</v>
      </c>
      <c r="B57" s="55"/>
      <c r="C57" s="466"/>
      <c r="D57" s="587"/>
    </row>
    <row r="58" spans="1:5">
      <c r="A58" s="181" t="s">
        <v>154</v>
      </c>
      <c r="B58" s="63"/>
      <c r="C58" s="216" t="s">
        <v>315</v>
      </c>
      <c r="D58" s="177">
        <v>16025.24</v>
      </c>
      <c r="E58" s="2"/>
    </row>
    <row r="59" spans="1:5">
      <c r="A59" s="461" t="s">
        <v>187</v>
      </c>
      <c r="B59" s="462"/>
      <c r="C59" s="60" t="s">
        <v>17</v>
      </c>
      <c r="D59" s="134">
        <f>136.25</f>
        <v>136.25</v>
      </c>
    </row>
    <row r="60" spans="1:5">
      <c r="A60" s="101" t="s">
        <v>222</v>
      </c>
      <c r="B60" s="49"/>
      <c r="C60" s="60" t="s">
        <v>1670</v>
      </c>
      <c r="D60" s="132">
        <v>5110.13</v>
      </c>
    </row>
    <row r="61" spans="1:5">
      <c r="A61" s="461" t="s">
        <v>223</v>
      </c>
      <c r="B61" s="462"/>
      <c r="C61" s="60" t="s">
        <v>315</v>
      </c>
      <c r="D61" s="133">
        <v>16051.86</v>
      </c>
    </row>
    <row r="62" spans="1:5">
      <c r="A62" s="103" t="s">
        <v>249</v>
      </c>
      <c r="B62" s="70"/>
      <c r="C62" s="333" t="s">
        <v>534</v>
      </c>
      <c r="D62" s="305">
        <v>966.52</v>
      </c>
    </row>
    <row r="63" spans="1:5">
      <c r="A63" s="100" t="s">
        <v>247</v>
      </c>
      <c r="B63" s="58"/>
      <c r="C63" s="60" t="s">
        <v>134</v>
      </c>
      <c r="D63" s="132">
        <v>1956.64</v>
      </c>
    </row>
    <row r="64" spans="1:5">
      <c r="A64" s="439" t="s">
        <v>302</v>
      </c>
      <c r="B64" s="440"/>
      <c r="C64" s="443" t="s">
        <v>307</v>
      </c>
      <c r="D64" s="445">
        <f>2000</f>
        <v>2000</v>
      </c>
    </row>
    <row r="65" spans="1:5" ht="15" customHeight="1">
      <c r="A65" s="504"/>
      <c r="B65" s="449"/>
      <c r="C65" s="469"/>
      <c r="D65" s="505"/>
    </row>
    <row r="66" spans="1:5">
      <c r="A66" s="100" t="s">
        <v>191</v>
      </c>
      <c r="B66" s="58"/>
      <c r="C66" s="60" t="s">
        <v>39</v>
      </c>
      <c r="D66" s="133">
        <v>2023.12</v>
      </c>
      <c r="E66" s="2"/>
    </row>
    <row r="67" spans="1:5">
      <c r="A67" s="461" t="s">
        <v>240</v>
      </c>
      <c r="B67" s="462"/>
      <c r="C67" s="60" t="s">
        <v>42</v>
      </c>
      <c r="D67" s="134">
        <v>17276.38</v>
      </c>
    </row>
    <row r="68" spans="1:5">
      <c r="A68" s="103" t="s">
        <v>50</v>
      </c>
      <c r="B68" s="47"/>
      <c r="C68" s="26"/>
      <c r="D68" s="104"/>
    </row>
    <row r="69" spans="1:5">
      <c r="A69" s="475" t="s">
        <v>347</v>
      </c>
      <c r="B69" s="476"/>
      <c r="C69" s="52"/>
      <c r="D69" s="80">
        <v>5692.22</v>
      </c>
    </row>
    <row r="70" spans="1:5" ht="15.75" thickBot="1">
      <c r="A70" s="475"/>
      <c r="B70" s="476"/>
      <c r="C70" s="107"/>
      <c r="D70" s="85"/>
    </row>
    <row r="71" spans="1:5" ht="15.75" thickBot="1">
      <c r="A71" s="114" t="s">
        <v>48</v>
      </c>
      <c r="B71" s="108"/>
      <c r="C71" s="108"/>
      <c r="D71" s="72">
        <f>SUM(D48,D58:D67)</f>
        <v>115648.73000000001</v>
      </c>
    </row>
    <row r="72" spans="1:5">
      <c r="A72" s="65"/>
      <c r="B72" s="39"/>
      <c r="C72" s="39"/>
      <c r="D72" s="37"/>
    </row>
    <row r="73" spans="1:5">
      <c r="A73" s="65"/>
      <c r="B73" s="39"/>
      <c r="C73" s="39"/>
      <c r="D73" s="37"/>
    </row>
    <row r="74" spans="1:5" ht="15" customHeight="1"/>
    <row r="75" spans="1:5" ht="15" customHeight="1">
      <c r="A75" s="380"/>
      <c r="B75" s="380"/>
      <c r="C75" s="380"/>
      <c r="D75" s="380"/>
    </row>
    <row r="76" spans="1:5" ht="15" customHeight="1">
      <c r="A76" s="433" t="s">
        <v>180</v>
      </c>
      <c r="B76" s="433"/>
      <c r="C76" s="433"/>
      <c r="D76" s="433"/>
    </row>
    <row r="77" spans="1:5" ht="15.75" thickBot="1">
      <c r="A77" s="148"/>
      <c r="B77" s="148"/>
      <c r="C77" s="148"/>
      <c r="D77" s="148"/>
    </row>
    <row r="78" spans="1:5">
      <c r="A78" s="156" t="s">
        <v>130</v>
      </c>
      <c r="B78" s="122" t="s">
        <v>156</v>
      </c>
      <c r="C78" s="123"/>
      <c r="D78" s="124"/>
    </row>
    <row r="79" spans="1:5">
      <c r="A79" s="157" t="s">
        <v>131</v>
      </c>
      <c r="B79" s="424" t="s">
        <v>198</v>
      </c>
      <c r="C79" s="425"/>
      <c r="D79" s="426"/>
    </row>
    <row r="80" spans="1:5" ht="15" customHeight="1">
      <c r="A80" s="164"/>
      <c r="B80" s="427"/>
      <c r="C80" s="428"/>
      <c r="D80" s="429"/>
    </row>
    <row r="81" spans="1:4">
      <c r="A81" s="158"/>
      <c r="B81" s="427"/>
      <c r="C81" s="428"/>
      <c r="D81" s="429"/>
    </row>
    <row r="82" spans="1:4" ht="15" customHeight="1">
      <c r="A82" s="483" t="s">
        <v>132</v>
      </c>
      <c r="B82" s="424" t="s">
        <v>157</v>
      </c>
      <c r="C82" s="425"/>
      <c r="D82" s="426"/>
    </row>
    <row r="83" spans="1:4">
      <c r="A83" s="483"/>
      <c r="B83" s="427"/>
      <c r="C83" s="428"/>
      <c r="D83" s="429"/>
    </row>
    <row r="84" spans="1:4">
      <c r="A84" s="484"/>
      <c r="B84" s="430"/>
      <c r="C84" s="431"/>
      <c r="D84" s="432"/>
    </row>
    <row r="85" spans="1:4">
      <c r="A85" s="159" t="s">
        <v>159</v>
      </c>
      <c r="B85" s="424" t="s">
        <v>158</v>
      </c>
      <c r="C85" s="425"/>
      <c r="D85" s="426"/>
    </row>
    <row r="86" spans="1:4">
      <c r="A86" s="160"/>
      <c r="B86" s="427"/>
      <c r="C86" s="428"/>
      <c r="D86" s="429"/>
    </row>
    <row r="87" spans="1:4">
      <c r="A87" s="161"/>
      <c r="B87" s="427"/>
      <c r="C87" s="428"/>
      <c r="D87" s="429"/>
    </row>
    <row r="88" spans="1:4">
      <c r="A88" s="161"/>
      <c r="B88" s="427"/>
      <c r="C88" s="428"/>
      <c r="D88" s="429"/>
    </row>
    <row r="89" spans="1:4">
      <c r="A89" s="161"/>
      <c r="B89" s="427"/>
      <c r="C89" s="428"/>
      <c r="D89" s="429"/>
    </row>
    <row r="90" spans="1:4" ht="18" customHeight="1">
      <c r="A90" s="161"/>
      <c r="B90" s="427"/>
      <c r="C90" s="428"/>
      <c r="D90" s="429"/>
    </row>
    <row r="91" spans="1:4" ht="15" customHeight="1">
      <c r="A91" s="163" t="s">
        <v>160</v>
      </c>
      <c r="B91" s="45" t="s">
        <v>161</v>
      </c>
      <c r="C91" s="46"/>
      <c r="D91" s="126"/>
    </row>
    <row r="92" spans="1:4">
      <c r="A92" s="74" t="s">
        <v>162</v>
      </c>
      <c r="B92" s="424" t="s">
        <v>199</v>
      </c>
      <c r="C92" s="425"/>
      <c r="D92" s="426"/>
    </row>
    <row r="93" spans="1:4">
      <c r="A93" s="161"/>
      <c r="B93" s="427"/>
      <c r="C93" s="428"/>
      <c r="D93" s="429"/>
    </row>
    <row r="94" spans="1:4">
      <c r="A94" s="161"/>
      <c r="B94" s="427"/>
      <c r="C94" s="428"/>
      <c r="D94" s="429"/>
    </row>
    <row r="95" spans="1:4">
      <c r="A95" s="161"/>
      <c r="B95" s="427"/>
      <c r="C95" s="428"/>
      <c r="D95" s="429"/>
    </row>
    <row r="96" spans="1:4" ht="15" customHeight="1">
      <c r="A96" s="161"/>
      <c r="B96" s="427"/>
      <c r="C96" s="428"/>
      <c r="D96" s="429"/>
    </row>
    <row r="97" spans="1:4">
      <c r="A97" s="162"/>
      <c r="B97" s="430"/>
      <c r="C97" s="431"/>
      <c r="D97" s="432"/>
    </row>
    <row r="98" spans="1:4">
      <c r="A98" s="74" t="s">
        <v>163</v>
      </c>
      <c r="B98" s="436" t="s">
        <v>164</v>
      </c>
      <c r="C98" s="437"/>
      <c r="D98" s="438"/>
    </row>
    <row r="99" spans="1:4">
      <c r="A99" s="74" t="s">
        <v>165</v>
      </c>
      <c r="B99" s="424" t="s">
        <v>201</v>
      </c>
      <c r="C99" s="425"/>
      <c r="D99" s="426"/>
    </row>
    <row r="100" spans="1:4">
      <c r="A100" s="161"/>
      <c r="B100" s="427"/>
      <c r="C100" s="428"/>
      <c r="D100" s="429"/>
    </row>
    <row r="101" spans="1:4">
      <c r="A101" s="161"/>
      <c r="B101" s="427"/>
      <c r="C101" s="428"/>
      <c r="D101" s="429"/>
    </row>
    <row r="102" spans="1:4">
      <c r="A102" s="162"/>
      <c r="B102" s="430"/>
      <c r="C102" s="431"/>
      <c r="D102" s="432"/>
    </row>
    <row r="103" spans="1:4">
      <c r="A103" s="77" t="s">
        <v>166</v>
      </c>
      <c r="B103" s="496" t="s">
        <v>193</v>
      </c>
      <c r="C103" s="497"/>
      <c r="D103" s="498"/>
    </row>
    <row r="104" spans="1:4">
      <c r="A104" s="75"/>
      <c r="B104" s="499"/>
      <c r="C104" s="500"/>
      <c r="D104" s="501"/>
    </row>
    <row r="105" spans="1:4" ht="29.25" customHeight="1">
      <c r="A105" s="164" t="s">
        <v>168</v>
      </c>
      <c r="B105" s="500" t="s">
        <v>194</v>
      </c>
      <c r="C105" s="500"/>
      <c r="D105" s="501"/>
    </row>
    <row r="106" spans="1:4">
      <c r="A106" s="74" t="s">
        <v>170</v>
      </c>
      <c r="B106" s="424" t="s">
        <v>173</v>
      </c>
      <c r="C106" s="425"/>
      <c r="D106" s="426"/>
    </row>
    <row r="107" spans="1:4">
      <c r="A107" s="162"/>
      <c r="B107" s="430"/>
      <c r="C107" s="431"/>
      <c r="D107" s="432"/>
    </row>
    <row r="108" spans="1:4">
      <c r="A108" s="74" t="s">
        <v>172</v>
      </c>
      <c r="B108" s="436" t="s">
        <v>175</v>
      </c>
      <c r="C108" s="437"/>
      <c r="D108" s="438"/>
    </row>
    <row r="109" spans="1:4">
      <c r="A109" s="79" t="s">
        <v>174</v>
      </c>
      <c r="B109" s="424" t="s">
        <v>167</v>
      </c>
      <c r="C109" s="425"/>
      <c r="D109" s="426"/>
    </row>
    <row r="110" spans="1:4">
      <c r="A110" s="77"/>
      <c r="B110" s="427"/>
      <c r="C110" s="428"/>
      <c r="D110" s="429"/>
    </row>
    <row r="111" spans="1:4">
      <c r="A111" s="75"/>
      <c r="B111" s="430"/>
      <c r="C111" s="431"/>
      <c r="D111" s="432"/>
    </row>
    <row r="112" spans="1:4">
      <c r="A112" s="161" t="s">
        <v>176</v>
      </c>
      <c r="B112" s="424" t="s">
        <v>169</v>
      </c>
      <c r="C112" s="425"/>
      <c r="D112" s="426"/>
    </row>
    <row r="113" spans="1:4">
      <c r="A113" s="162"/>
      <c r="B113" s="430"/>
      <c r="C113" s="431"/>
      <c r="D113" s="432"/>
    </row>
    <row r="114" spans="1:4">
      <c r="A114" s="74" t="s">
        <v>178</v>
      </c>
      <c r="B114" s="424" t="s">
        <v>171</v>
      </c>
      <c r="C114" s="425"/>
      <c r="D114" s="426"/>
    </row>
    <row r="115" spans="1:4" s="5" customFormat="1">
      <c r="A115" s="162"/>
      <c r="B115" s="430"/>
      <c r="C115" s="431"/>
      <c r="D115" s="432"/>
    </row>
    <row r="116" spans="1:4">
      <c r="A116" s="74" t="s">
        <v>195</v>
      </c>
      <c r="B116" s="424" t="s">
        <v>177</v>
      </c>
      <c r="C116" s="425"/>
      <c r="D116" s="426"/>
    </row>
    <row r="117" spans="1:4">
      <c r="A117" s="162"/>
      <c r="B117" s="430"/>
      <c r="C117" s="431"/>
      <c r="D117" s="432"/>
    </row>
    <row r="118" spans="1:4" ht="30.75" customHeight="1" thickBot="1">
      <c r="A118" s="161" t="s">
        <v>182</v>
      </c>
      <c r="B118" s="452" t="s">
        <v>200</v>
      </c>
      <c r="C118" s="453"/>
      <c r="D118" s="454"/>
    </row>
    <row r="119" spans="1:4" ht="15.75" thickBot="1">
      <c r="A119" s="114" t="s">
        <v>48</v>
      </c>
      <c r="B119" s="108"/>
      <c r="C119" s="108"/>
      <c r="D119" s="115">
        <v>50950.68</v>
      </c>
    </row>
    <row r="120" spans="1:4" ht="15.75" thickBot="1">
      <c r="A120" s="530" t="s">
        <v>181</v>
      </c>
      <c r="B120" s="531"/>
      <c r="C120" s="531"/>
      <c r="D120" s="165"/>
    </row>
    <row r="121" spans="1:4" ht="15" customHeight="1">
      <c r="A121" s="219" t="s">
        <v>183</v>
      </c>
      <c r="B121" s="494" t="s">
        <v>1653</v>
      </c>
      <c r="C121" s="495"/>
      <c r="D121" s="165"/>
    </row>
    <row r="122" spans="1:4">
      <c r="A122" s="161"/>
      <c r="B122" s="427"/>
      <c r="C122" s="476"/>
      <c r="D122" s="116"/>
    </row>
    <row r="123" spans="1:4">
      <c r="A123" s="161"/>
      <c r="B123" s="427"/>
      <c r="C123" s="476"/>
      <c r="D123" s="116"/>
    </row>
    <row r="124" spans="1:4">
      <c r="A124" s="161"/>
      <c r="B124" s="427"/>
      <c r="C124" s="476"/>
      <c r="D124" s="116"/>
    </row>
    <row r="125" spans="1:4">
      <c r="A125" s="161"/>
      <c r="B125" s="427"/>
      <c r="C125" s="476"/>
      <c r="D125" s="116"/>
    </row>
    <row r="126" spans="1:4">
      <c r="A126" s="162"/>
      <c r="B126" s="430"/>
      <c r="C126" s="496"/>
      <c r="D126" s="154">
        <v>14507.9</v>
      </c>
    </row>
    <row r="127" spans="1:4">
      <c r="A127" s="74" t="s">
        <v>196</v>
      </c>
      <c r="B127" s="424" t="s">
        <v>311</v>
      </c>
      <c r="C127" s="493"/>
      <c r="D127" s="141"/>
    </row>
    <row r="128" spans="1:4">
      <c r="A128" s="162"/>
      <c r="B128" s="430"/>
      <c r="C128" s="496"/>
      <c r="D128" s="154">
        <v>399.3</v>
      </c>
    </row>
    <row r="129" spans="1:4" ht="15.75" thickBot="1">
      <c r="A129" s="74" t="s">
        <v>197</v>
      </c>
      <c r="B129" s="424" t="s">
        <v>1651</v>
      </c>
      <c r="C129" s="493"/>
      <c r="D129" s="141">
        <v>8172.34</v>
      </c>
    </row>
    <row r="130" spans="1:4" ht="15.75" thickBot="1">
      <c r="A130" s="215" t="s">
        <v>48</v>
      </c>
      <c r="B130" s="108"/>
      <c r="C130" s="108"/>
      <c r="D130" s="115">
        <f>SUM(D121:D129)</f>
        <v>23079.54</v>
      </c>
    </row>
    <row r="131" spans="1:4">
      <c r="A131" s="522" t="s">
        <v>53</v>
      </c>
      <c r="B131" s="523"/>
      <c r="C131" s="46"/>
      <c r="D131" s="33">
        <f>SUM(D45,D71,D119,D130)</f>
        <v>264967.5</v>
      </c>
    </row>
    <row r="132" spans="1:4">
      <c r="A132" s="687" t="s">
        <v>1686</v>
      </c>
      <c r="B132" s="687"/>
      <c r="C132" s="687"/>
      <c r="D132" s="688">
        <v>1041338.25</v>
      </c>
    </row>
    <row r="133" spans="1:4">
      <c r="A133" s="687"/>
      <c r="B133" s="687"/>
      <c r="C133" s="687"/>
      <c r="D133" s="688"/>
    </row>
    <row r="134" spans="1:4">
      <c r="A134" s="562" t="s">
        <v>1687</v>
      </c>
      <c r="B134" s="562"/>
      <c r="C134" s="562"/>
      <c r="D134" s="683">
        <v>218390.73</v>
      </c>
    </row>
    <row r="135" spans="1:4">
      <c r="A135" s="577"/>
      <c r="B135" s="577"/>
      <c r="C135" s="577"/>
      <c r="D135" s="471"/>
    </row>
    <row r="136" spans="1:4">
      <c r="A136" s="486" t="s">
        <v>1665</v>
      </c>
      <c r="B136" s="487"/>
      <c r="C136" s="488"/>
      <c r="D136" s="470">
        <v>97325.63</v>
      </c>
    </row>
    <row r="137" spans="1:4">
      <c r="A137" s="489"/>
      <c r="B137" s="490"/>
      <c r="C137" s="491"/>
      <c r="D137" s="492"/>
    </row>
    <row r="138" spans="1:4">
      <c r="A138" s="29"/>
      <c r="D138" s="29"/>
    </row>
    <row r="139" spans="1:4">
      <c r="A139" s="29"/>
      <c r="D139" s="29"/>
    </row>
    <row r="140" spans="1:4">
      <c r="A140" s="29"/>
      <c r="D140" s="29"/>
    </row>
    <row r="141" spans="1:4">
      <c r="A141" s="29"/>
      <c r="D141" s="29"/>
    </row>
    <row r="142" spans="1:4">
      <c r="B142" s="29"/>
      <c r="C142" s="29"/>
    </row>
    <row r="143" spans="1:4">
      <c r="B143" s="29"/>
      <c r="C143" s="29"/>
    </row>
    <row r="144" spans="1:4">
      <c r="B144" s="29"/>
      <c r="C144" s="29"/>
    </row>
    <row r="145" spans="2:3">
      <c r="B145" s="29"/>
      <c r="C145" s="29"/>
    </row>
  </sheetData>
  <mergeCells count="51">
    <mergeCell ref="C53:C54"/>
    <mergeCell ref="D53:D54"/>
    <mergeCell ref="D56:D57"/>
    <mergeCell ref="A1:D1"/>
    <mergeCell ref="A3:B3"/>
    <mergeCell ref="A4:B4"/>
    <mergeCell ref="A5:B5"/>
    <mergeCell ref="A6:B6"/>
    <mergeCell ref="A61:B61"/>
    <mergeCell ref="A64:B65"/>
    <mergeCell ref="C64:C65"/>
    <mergeCell ref="D64:D65"/>
    <mergeCell ref="A7:B7"/>
    <mergeCell ref="A8:B8"/>
    <mergeCell ref="A9:B9"/>
    <mergeCell ref="A12:D13"/>
    <mergeCell ref="A59:B59"/>
    <mergeCell ref="A10:B10"/>
    <mergeCell ref="A55:B55"/>
    <mergeCell ref="C56:C57"/>
    <mergeCell ref="A53:B54"/>
    <mergeCell ref="A67:B67"/>
    <mergeCell ref="A69:B70"/>
    <mergeCell ref="B85:D90"/>
    <mergeCell ref="B92:D97"/>
    <mergeCell ref="B98:D98"/>
    <mergeCell ref="B99:D102"/>
    <mergeCell ref="A76:D76"/>
    <mergeCell ref="B79:D81"/>
    <mergeCell ref="A82:A84"/>
    <mergeCell ref="B82:D84"/>
    <mergeCell ref="B103:D104"/>
    <mergeCell ref="B105:D105"/>
    <mergeCell ref="B106:D107"/>
    <mergeCell ref="B108:D108"/>
    <mergeCell ref="B109:D111"/>
    <mergeCell ref="B112:D113"/>
    <mergeCell ref="B114:D115"/>
    <mergeCell ref="B116:D117"/>
    <mergeCell ref="B118:D118"/>
    <mergeCell ref="A120:C120"/>
    <mergeCell ref="D136:D137"/>
    <mergeCell ref="B121:C126"/>
    <mergeCell ref="A131:B131"/>
    <mergeCell ref="A136:C137"/>
    <mergeCell ref="B127:C128"/>
    <mergeCell ref="B129:C129"/>
    <mergeCell ref="A132:C133"/>
    <mergeCell ref="D132:D133"/>
    <mergeCell ref="A134:C135"/>
    <mergeCell ref="D134:D135"/>
  </mergeCells>
  <pageMargins left="0.47" right="0.27" top="0.36" bottom="0.5" header="0.3" footer="0.41"/>
  <pageSetup paperSize="9" orientation="portrait" r:id="rId1"/>
</worksheet>
</file>

<file path=xl/worksheets/sheet27.xml><?xml version="1.0" encoding="utf-8"?>
<worksheet xmlns="http://schemas.openxmlformats.org/spreadsheetml/2006/main" xmlns:r="http://schemas.openxmlformats.org/officeDocument/2006/relationships">
  <dimension ref="A1:H128"/>
  <sheetViews>
    <sheetView topLeftCell="A112" zoomScale="80" zoomScaleNormal="80" workbookViewId="0">
      <selection activeCell="A118" sqref="A118:D121"/>
    </sheetView>
  </sheetViews>
  <sheetFormatPr defaultRowHeight="15"/>
  <cols>
    <col min="1" max="1" width="11.85546875" customWidth="1"/>
    <col min="2" max="2" width="35.42578125" customWidth="1"/>
    <col min="3" max="3" width="24" customWidth="1"/>
    <col min="4" max="4" width="24.28515625" customWidth="1"/>
    <col min="5" max="5" width="10.28515625" bestFit="1" customWidth="1"/>
    <col min="6" max="6" width="11.7109375" bestFit="1" customWidth="1"/>
    <col min="7" max="7" width="11.42578125" bestFit="1" customWidth="1"/>
    <col min="8" max="9" width="10.28515625" bestFit="1" customWidth="1"/>
  </cols>
  <sheetData>
    <row r="1" spans="1:8" ht="15" customHeight="1">
      <c r="A1" s="473" t="s">
        <v>514</v>
      </c>
      <c r="B1" s="473"/>
      <c r="C1" s="473"/>
      <c r="D1" s="473"/>
    </row>
    <row r="2" spans="1:8">
      <c r="A2" s="30"/>
      <c r="B2" s="30"/>
      <c r="C2" s="30"/>
      <c r="D2" s="30"/>
    </row>
    <row r="3" spans="1:8">
      <c r="A3" s="474" t="s">
        <v>71</v>
      </c>
      <c r="B3" s="474"/>
      <c r="C3" s="30"/>
      <c r="D3" s="30"/>
    </row>
    <row r="4" spans="1:8">
      <c r="A4" s="481" t="s">
        <v>47</v>
      </c>
      <c r="B4" s="481"/>
      <c r="C4" s="30">
        <v>1967</v>
      </c>
      <c r="D4" s="30"/>
    </row>
    <row r="5" spans="1:8">
      <c r="A5" s="481" t="s">
        <v>44</v>
      </c>
      <c r="B5" s="481"/>
      <c r="C5" s="30">
        <v>60</v>
      </c>
      <c r="D5" s="30"/>
    </row>
    <row r="6" spans="1:8">
      <c r="A6" s="481" t="s">
        <v>45</v>
      </c>
      <c r="B6" s="481"/>
      <c r="C6" s="30">
        <v>5</v>
      </c>
      <c r="D6" s="30"/>
    </row>
    <row r="7" spans="1:8">
      <c r="A7" s="481" t="s">
        <v>46</v>
      </c>
      <c r="B7" s="481"/>
      <c r="C7" s="30">
        <v>3</v>
      </c>
      <c r="D7" s="30"/>
    </row>
    <row r="8" spans="1:8">
      <c r="A8" s="481" t="s">
        <v>51</v>
      </c>
      <c r="B8" s="481"/>
      <c r="C8" s="30">
        <v>2553.1999999999998</v>
      </c>
      <c r="D8" s="30"/>
    </row>
    <row r="9" spans="1:8">
      <c r="A9" s="481" t="s">
        <v>56</v>
      </c>
      <c r="B9" s="481"/>
      <c r="C9" s="66">
        <v>192.4</v>
      </c>
      <c r="D9" s="30"/>
    </row>
    <row r="10" spans="1:8">
      <c r="A10" s="481" t="s">
        <v>52</v>
      </c>
      <c r="B10" s="481"/>
      <c r="C10" s="30">
        <v>111</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6" t="s">
        <v>291</v>
      </c>
      <c r="B15" s="41"/>
      <c r="C15" s="41"/>
      <c r="D15" s="152"/>
    </row>
    <row r="16" spans="1:8">
      <c r="A16" s="87" t="s">
        <v>862</v>
      </c>
      <c r="B16" s="41"/>
      <c r="C16" s="41"/>
      <c r="D16" s="152"/>
    </row>
    <row r="17" spans="1:4">
      <c r="A17" s="172" t="s">
        <v>704</v>
      </c>
      <c r="B17" s="51"/>
      <c r="C17" s="51"/>
      <c r="D17" s="105">
        <v>9942.77</v>
      </c>
    </row>
    <row r="18" spans="1:4">
      <c r="A18" s="87" t="s">
        <v>864</v>
      </c>
      <c r="B18" s="41"/>
      <c r="C18" s="41"/>
      <c r="D18" s="152"/>
    </row>
    <row r="19" spans="1:4">
      <c r="A19" s="172" t="s">
        <v>863</v>
      </c>
      <c r="B19" s="51"/>
      <c r="C19" s="51"/>
      <c r="D19" s="105">
        <v>9904.5300000000007</v>
      </c>
    </row>
    <row r="20" spans="1:4">
      <c r="A20" s="84" t="s">
        <v>146</v>
      </c>
      <c r="B20" s="39"/>
      <c r="C20" s="39"/>
      <c r="D20" s="85"/>
    </row>
    <row r="21" spans="1:4">
      <c r="A21" s="86" t="s">
        <v>147</v>
      </c>
      <c r="B21" s="39"/>
      <c r="C21" s="39"/>
      <c r="D21" s="85"/>
    </row>
    <row r="22" spans="1:4">
      <c r="A22" s="172" t="s">
        <v>579</v>
      </c>
      <c r="B22" s="48" t="s">
        <v>580</v>
      </c>
      <c r="C22" s="48"/>
      <c r="D22" s="105">
        <v>648.91</v>
      </c>
    </row>
    <row r="23" spans="1:4">
      <c r="A23" s="86" t="s">
        <v>295</v>
      </c>
      <c r="B23" s="39"/>
      <c r="C23" s="39"/>
      <c r="D23" s="85"/>
    </row>
    <row r="24" spans="1:4">
      <c r="A24" s="172" t="s">
        <v>363</v>
      </c>
      <c r="B24" s="48" t="s">
        <v>1118</v>
      </c>
      <c r="C24" s="48"/>
      <c r="D24" s="105">
        <v>1058.71</v>
      </c>
    </row>
    <row r="25" spans="1:4">
      <c r="A25" s="84" t="s">
        <v>472</v>
      </c>
      <c r="B25" s="39"/>
      <c r="C25" s="39"/>
      <c r="D25" s="85"/>
    </row>
    <row r="26" spans="1:4">
      <c r="A26" s="84" t="s">
        <v>466</v>
      </c>
      <c r="B26" s="39"/>
      <c r="C26" s="39"/>
      <c r="D26" s="85"/>
    </row>
    <row r="27" spans="1:4">
      <c r="A27" s="87" t="s">
        <v>415</v>
      </c>
      <c r="B27" s="39"/>
      <c r="C27" s="39"/>
      <c r="D27" s="85"/>
    </row>
    <row r="28" spans="1:4">
      <c r="A28" s="87" t="s">
        <v>408</v>
      </c>
      <c r="B28" s="39"/>
      <c r="C28" s="39"/>
      <c r="D28" s="85"/>
    </row>
    <row r="29" spans="1:4">
      <c r="A29" s="87" t="s">
        <v>467</v>
      </c>
      <c r="B29" s="39"/>
      <c r="C29" s="39"/>
      <c r="D29" s="85"/>
    </row>
    <row r="30" spans="1:4">
      <c r="A30" s="87" t="s">
        <v>442</v>
      </c>
      <c r="B30" s="39"/>
      <c r="C30" s="39"/>
      <c r="D30" s="85"/>
    </row>
    <row r="31" spans="1:4">
      <c r="A31" s="87" t="s">
        <v>443</v>
      </c>
      <c r="B31" s="39"/>
      <c r="C31" s="39"/>
      <c r="D31" s="85"/>
    </row>
    <row r="32" spans="1:4">
      <c r="A32" s="87" t="s">
        <v>473</v>
      </c>
      <c r="B32" s="39"/>
      <c r="C32" s="39"/>
      <c r="D32" s="85"/>
    </row>
    <row r="33" spans="1:5">
      <c r="A33" s="172" t="s">
        <v>474</v>
      </c>
      <c r="B33" s="48"/>
      <c r="C33" s="48"/>
      <c r="D33" s="105">
        <v>30092.81</v>
      </c>
    </row>
    <row r="34" spans="1:5">
      <c r="A34" s="86" t="s">
        <v>245</v>
      </c>
      <c r="B34" s="39"/>
      <c r="C34" s="39"/>
      <c r="D34" s="85"/>
    </row>
    <row r="35" spans="1:5">
      <c r="A35" s="87" t="s">
        <v>948</v>
      </c>
      <c r="B35" s="48" t="s">
        <v>1119</v>
      </c>
      <c r="C35" s="48"/>
      <c r="D35" s="207">
        <v>27000</v>
      </c>
    </row>
    <row r="36" spans="1:5">
      <c r="A36" s="172" t="s">
        <v>735</v>
      </c>
      <c r="B36" s="48" t="s">
        <v>1197</v>
      </c>
      <c r="C36" s="48"/>
      <c r="D36" s="207"/>
    </row>
    <row r="37" spans="1:5" ht="15.75" thickBot="1">
      <c r="A37" s="385"/>
      <c r="B37" s="106" t="s">
        <v>1120</v>
      </c>
      <c r="C37" s="106"/>
      <c r="D37" s="403">
        <v>12301.55</v>
      </c>
    </row>
    <row r="38" spans="1:5" ht="15.75" thickBot="1">
      <c r="A38" s="88" t="s">
        <v>48</v>
      </c>
      <c r="B38" s="89"/>
      <c r="C38" s="89"/>
      <c r="D38" s="90">
        <f>SUM(D14:D37)</f>
        <v>90949.280000000013</v>
      </c>
    </row>
    <row r="39" spans="1:5">
      <c r="A39" s="41"/>
      <c r="B39" s="41"/>
      <c r="C39" s="41"/>
      <c r="D39" s="41"/>
    </row>
    <row r="40" spans="1:5">
      <c r="A40" s="103" t="s">
        <v>152</v>
      </c>
      <c r="B40" s="70"/>
      <c r="C40" s="63"/>
      <c r="D40" s="173"/>
    </row>
    <row r="41" spans="1:5">
      <c r="A41" s="86" t="s">
        <v>204</v>
      </c>
      <c r="B41" s="41"/>
      <c r="C41" s="64"/>
      <c r="D41" s="116">
        <v>54322.6</v>
      </c>
      <c r="E41" s="1"/>
    </row>
    <row r="42" spans="1:5">
      <c r="A42" s="86" t="s">
        <v>50</v>
      </c>
      <c r="B42" s="39"/>
      <c r="C42" s="52"/>
      <c r="D42" s="93"/>
    </row>
    <row r="43" spans="1:5">
      <c r="A43" s="87" t="s">
        <v>322</v>
      </c>
      <c r="B43" s="39"/>
      <c r="C43" s="25" t="s">
        <v>1588</v>
      </c>
      <c r="D43" s="93"/>
    </row>
    <row r="44" spans="1:5" s="4" customFormat="1">
      <c r="A44" s="97" t="s">
        <v>326</v>
      </c>
      <c r="B44" s="59"/>
      <c r="C44" s="213" t="s">
        <v>41</v>
      </c>
      <c r="D44" s="150"/>
    </row>
    <row r="45" spans="1:5" s="4" customFormat="1">
      <c r="A45" s="506" t="s">
        <v>334</v>
      </c>
      <c r="B45" s="589"/>
      <c r="C45" s="455" t="s">
        <v>40</v>
      </c>
      <c r="D45" s="638"/>
    </row>
    <row r="46" spans="1:5" s="4" customFormat="1">
      <c r="A46" s="508"/>
      <c r="B46" s="548"/>
      <c r="C46" s="456"/>
      <c r="D46" s="639"/>
    </row>
    <row r="47" spans="1:5" s="4" customFormat="1">
      <c r="A47" s="459" t="s">
        <v>329</v>
      </c>
      <c r="B47" s="460"/>
      <c r="C47" s="149" t="s">
        <v>40</v>
      </c>
      <c r="D47" s="150"/>
    </row>
    <row r="48" spans="1:5" s="4" customFormat="1">
      <c r="A48" s="97" t="s">
        <v>330</v>
      </c>
      <c r="B48" s="54"/>
      <c r="C48" s="465" t="s">
        <v>41</v>
      </c>
      <c r="D48" s="586"/>
    </row>
    <row r="49" spans="1:5" s="4" customFormat="1">
      <c r="A49" s="98" t="s">
        <v>331</v>
      </c>
      <c r="B49" s="55"/>
      <c r="C49" s="466"/>
      <c r="D49" s="587"/>
    </row>
    <row r="50" spans="1:5">
      <c r="A50" s="101" t="s">
        <v>154</v>
      </c>
      <c r="B50" s="32"/>
      <c r="C50" s="60" t="s">
        <v>315</v>
      </c>
      <c r="D50" s="134">
        <v>15370.24</v>
      </c>
    </row>
    <row r="51" spans="1:5">
      <c r="A51" s="461" t="s">
        <v>187</v>
      </c>
      <c r="B51" s="462"/>
      <c r="C51" s="60" t="s">
        <v>18</v>
      </c>
      <c r="D51" s="134">
        <f>704.01</f>
        <v>704.01</v>
      </c>
    </row>
    <row r="52" spans="1:5">
      <c r="A52" s="101" t="s">
        <v>222</v>
      </c>
      <c r="B52" s="49"/>
      <c r="C52" s="60" t="s">
        <v>1649</v>
      </c>
      <c r="D52" s="132">
        <v>10471.11</v>
      </c>
    </row>
    <row r="53" spans="1:5">
      <c r="A53" s="461" t="s">
        <v>223</v>
      </c>
      <c r="B53" s="462"/>
      <c r="C53" s="60" t="s">
        <v>315</v>
      </c>
      <c r="D53" s="133">
        <v>12408.54</v>
      </c>
    </row>
    <row r="54" spans="1:5">
      <c r="A54" s="461" t="s">
        <v>1121</v>
      </c>
      <c r="B54" s="555"/>
      <c r="C54" s="216" t="s">
        <v>357</v>
      </c>
      <c r="D54" s="141">
        <v>1869.83</v>
      </c>
    </row>
    <row r="55" spans="1:5">
      <c r="A55" s="100" t="s">
        <v>243</v>
      </c>
      <c r="B55" s="58"/>
      <c r="C55" s="60" t="s">
        <v>39</v>
      </c>
      <c r="D55" s="133">
        <v>1940.42</v>
      </c>
      <c r="E55" s="2"/>
    </row>
    <row r="56" spans="1:5">
      <c r="A56" s="100" t="s">
        <v>270</v>
      </c>
      <c r="B56" s="58"/>
      <c r="C56" s="60" t="s">
        <v>630</v>
      </c>
      <c r="D56" s="133">
        <v>1116.1199999999999</v>
      </c>
      <c r="E56" s="2"/>
    </row>
    <row r="57" spans="1:5">
      <c r="A57" s="461" t="s">
        <v>244</v>
      </c>
      <c r="B57" s="462"/>
      <c r="C57" s="60" t="s">
        <v>42</v>
      </c>
      <c r="D57" s="134">
        <v>16570.240000000002</v>
      </c>
    </row>
    <row r="58" spans="1:5">
      <c r="A58" s="103" t="s">
        <v>50</v>
      </c>
      <c r="B58" s="47"/>
      <c r="C58" s="26"/>
      <c r="D58" s="104"/>
    </row>
    <row r="59" spans="1:5">
      <c r="A59" s="475" t="s">
        <v>347</v>
      </c>
      <c r="B59" s="476"/>
      <c r="C59" s="52"/>
      <c r="D59" s="80">
        <v>3594.15</v>
      </c>
    </row>
    <row r="60" spans="1:5" ht="15.75" thickBot="1">
      <c r="A60" s="475"/>
      <c r="B60" s="476"/>
      <c r="C60" s="107"/>
      <c r="D60" s="85"/>
    </row>
    <row r="61" spans="1:5" ht="15.75" thickBot="1">
      <c r="A61" s="114" t="s">
        <v>48</v>
      </c>
      <c r="B61" s="108"/>
      <c r="C61" s="108"/>
      <c r="D61" s="72">
        <f>SUM(D41,D50:D57)</f>
        <v>114773.11</v>
      </c>
    </row>
    <row r="62" spans="1:5">
      <c r="A62" s="65"/>
      <c r="B62" s="39"/>
      <c r="C62" s="39"/>
      <c r="D62" s="37"/>
    </row>
    <row r="63" spans="1:5" ht="15" customHeight="1" thickBot="1">
      <c r="A63" s="433" t="s">
        <v>180</v>
      </c>
      <c r="B63" s="433"/>
      <c r="C63" s="433"/>
      <c r="D63" s="433"/>
    </row>
    <row r="64" spans="1:5">
      <c r="A64" s="156" t="s">
        <v>130</v>
      </c>
      <c r="B64" s="122" t="s">
        <v>156</v>
      </c>
      <c r="C64" s="123"/>
      <c r="D64" s="124"/>
    </row>
    <row r="65" spans="1:4">
      <c r="A65" s="157" t="s">
        <v>131</v>
      </c>
      <c r="B65" s="424" t="s">
        <v>198</v>
      </c>
      <c r="C65" s="425"/>
      <c r="D65" s="426"/>
    </row>
    <row r="66" spans="1:4" ht="15" customHeight="1">
      <c r="A66" s="164"/>
      <c r="B66" s="427"/>
      <c r="C66" s="428"/>
      <c r="D66" s="429"/>
    </row>
    <row r="67" spans="1:4">
      <c r="A67" s="158"/>
      <c r="B67" s="427"/>
      <c r="C67" s="428"/>
      <c r="D67" s="429"/>
    </row>
    <row r="68" spans="1:4" ht="15" customHeight="1">
      <c r="A68" s="483" t="s">
        <v>132</v>
      </c>
      <c r="B68" s="424" t="s">
        <v>157</v>
      </c>
      <c r="C68" s="425"/>
      <c r="D68" s="426"/>
    </row>
    <row r="69" spans="1:4">
      <c r="A69" s="483"/>
      <c r="B69" s="427"/>
      <c r="C69" s="428"/>
      <c r="D69" s="429"/>
    </row>
    <row r="70" spans="1:4">
      <c r="A70" s="484"/>
      <c r="B70" s="430"/>
      <c r="C70" s="431"/>
      <c r="D70" s="432"/>
    </row>
    <row r="71" spans="1:4">
      <c r="A71" s="159" t="s">
        <v>159</v>
      </c>
      <c r="B71" s="424" t="s">
        <v>158</v>
      </c>
      <c r="C71" s="425"/>
      <c r="D71" s="426"/>
    </row>
    <row r="72" spans="1:4">
      <c r="A72" s="160"/>
      <c r="B72" s="427"/>
      <c r="C72" s="428"/>
      <c r="D72" s="429"/>
    </row>
    <row r="73" spans="1:4">
      <c r="A73" s="161"/>
      <c r="B73" s="427"/>
      <c r="C73" s="428"/>
      <c r="D73" s="429"/>
    </row>
    <row r="74" spans="1:4">
      <c r="A74" s="161"/>
      <c r="B74" s="427"/>
      <c r="C74" s="428"/>
      <c r="D74" s="429"/>
    </row>
    <row r="75" spans="1:4">
      <c r="A75" s="161"/>
      <c r="B75" s="427"/>
      <c r="C75" s="428"/>
      <c r="D75" s="429"/>
    </row>
    <row r="76" spans="1:4" ht="18.75" customHeight="1">
      <c r="A76" s="161"/>
      <c r="B76" s="427"/>
      <c r="C76" s="428"/>
      <c r="D76" s="429"/>
    </row>
    <row r="77" spans="1:4" ht="15" customHeight="1">
      <c r="A77" s="163" t="s">
        <v>160</v>
      </c>
      <c r="B77" s="45" t="s">
        <v>161</v>
      </c>
      <c r="C77" s="46"/>
      <c r="D77" s="126"/>
    </row>
    <row r="78" spans="1:4">
      <c r="A78" s="74" t="s">
        <v>162</v>
      </c>
      <c r="B78" s="424" t="s">
        <v>199</v>
      </c>
      <c r="C78" s="425"/>
      <c r="D78" s="426"/>
    </row>
    <row r="79" spans="1:4">
      <c r="A79" s="161"/>
      <c r="B79" s="427"/>
      <c r="C79" s="428"/>
      <c r="D79" s="429"/>
    </row>
    <row r="80" spans="1:4">
      <c r="A80" s="161"/>
      <c r="B80" s="427"/>
      <c r="C80" s="428"/>
      <c r="D80" s="429"/>
    </row>
    <row r="81" spans="1:4">
      <c r="A81" s="161"/>
      <c r="B81" s="427"/>
      <c r="C81" s="428"/>
      <c r="D81" s="429"/>
    </row>
    <row r="82" spans="1:4" ht="15" customHeight="1">
      <c r="A82" s="161"/>
      <c r="B82" s="427"/>
      <c r="C82" s="428"/>
      <c r="D82" s="429"/>
    </row>
    <row r="83" spans="1:4">
      <c r="A83" s="161"/>
      <c r="B83" s="427"/>
      <c r="C83" s="428"/>
      <c r="D83" s="429"/>
    </row>
    <row r="84" spans="1:4">
      <c r="A84" s="74" t="s">
        <v>163</v>
      </c>
      <c r="B84" s="436" t="s">
        <v>164</v>
      </c>
      <c r="C84" s="437"/>
      <c r="D84" s="438"/>
    </row>
    <row r="85" spans="1:4">
      <c r="A85" s="74" t="s">
        <v>165</v>
      </c>
      <c r="B85" s="424" t="s">
        <v>201</v>
      </c>
      <c r="C85" s="425"/>
      <c r="D85" s="426"/>
    </row>
    <row r="86" spans="1:4">
      <c r="A86" s="161"/>
      <c r="B86" s="427"/>
      <c r="C86" s="428"/>
      <c r="D86" s="429"/>
    </row>
    <row r="87" spans="1:4">
      <c r="A87" s="161"/>
      <c r="B87" s="427"/>
      <c r="C87" s="428"/>
      <c r="D87" s="429"/>
    </row>
    <row r="88" spans="1:4">
      <c r="A88" s="162"/>
      <c r="B88" s="430"/>
      <c r="C88" s="431"/>
      <c r="D88" s="432"/>
    </row>
    <row r="89" spans="1:4">
      <c r="A89" s="79" t="s">
        <v>166</v>
      </c>
      <c r="B89" s="499" t="s">
        <v>193</v>
      </c>
      <c r="C89" s="500"/>
      <c r="D89" s="501"/>
    </row>
    <row r="90" spans="1:4">
      <c r="A90" s="75"/>
      <c r="B90" s="499"/>
      <c r="C90" s="500"/>
      <c r="D90" s="501"/>
    </row>
    <row r="91" spans="1:4" ht="28.5" customHeight="1">
      <c r="A91" s="164" t="s">
        <v>168</v>
      </c>
      <c r="B91" s="500" t="s">
        <v>194</v>
      </c>
      <c r="C91" s="500"/>
      <c r="D91" s="501"/>
    </row>
    <row r="92" spans="1:4">
      <c r="A92" s="74" t="s">
        <v>170</v>
      </c>
      <c r="B92" s="424" t="s">
        <v>173</v>
      </c>
      <c r="C92" s="425"/>
      <c r="D92" s="426"/>
    </row>
    <row r="93" spans="1:4">
      <c r="A93" s="162"/>
      <c r="B93" s="430"/>
      <c r="C93" s="431"/>
      <c r="D93" s="432"/>
    </row>
    <row r="94" spans="1:4">
      <c r="A94" s="74" t="s">
        <v>172</v>
      </c>
      <c r="B94" s="436" t="s">
        <v>175</v>
      </c>
      <c r="C94" s="437"/>
      <c r="D94" s="438"/>
    </row>
    <row r="95" spans="1:4">
      <c r="A95" s="79" t="s">
        <v>174</v>
      </c>
      <c r="B95" s="424" t="s">
        <v>167</v>
      </c>
      <c r="C95" s="425"/>
      <c r="D95" s="426"/>
    </row>
    <row r="96" spans="1:4">
      <c r="A96" s="77"/>
      <c r="B96" s="427"/>
      <c r="C96" s="428"/>
      <c r="D96" s="429"/>
    </row>
    <row r="97" spans="1:4">
      <c r="A97" s="75"/>
      <c r="B97" s="430"/>
      <c r="C97" s="431"/>
      <c r="D97" s="432"/>
    </row>
    <row r="98" spans="1:4">
      <c r="A98" s="161" t="s">
        <v>176</v>
      </c>
      <c r="B98" s="424" t="s">
        <v>169</v>
      </c>
      <c r="C98" s="425"/>
      <c r="D98" s="426"/>
    </row>
    <row r="99" spans="1:4">
      <c r="A99" s="162"/>
      <c r="B99" s="430"/>
      <c r="C99" s="431"/>
      <c r="D99" s="432"/>
    </row>
    <row r="100" spans="1:4">
      <c r="A100" s="74" t="s">
        <v>178</v>
      </c>
      <c r="B100" s="424" t="s">
        <v>171</v>
      </c>
      <c r="C100" s="425"/>
      <c r="D100" s="426"/>
    </row>
    <row r="101" spans="1:4" s="5" customFormat="1">
      <c r="A101" s="162"/>
      <c r="B101" s="430"/>
      <c r="C101" s="431"/>
      <c r="D101" s="432"/>
    </row>
    <row r="102" spans="1:4">
      <c r="A102" s="74" t="s">
        <v>195</v>
      </c>
      <c r="B102" s="424" t="s">
        <v>177</v>
      </c>
      <c r="C102" s="425"/>
      <c r="D102" s="426"/>
    </row>
    <row r="103" spans="1:4">
      <c r="A103" s="162"/>
      <c r="B103" s="430"/>
      <c r="C103" s="431"/>
      <c r="D103" s="432"/>
    </row>
    <row r="104" spans="1:4" ht="33" customHeight="1" thickBot="1">
      <c r="A104" s="161" t="s">
        <v>182</v>
      </c>
      <c r="B104" s="452" t="s">
        <v>200</v>
      </c>
      <c r="C104" s="453"/>
      <c r="D104" s="454"/>
    </row>
    <row r="105" spans="1:4" ht="15.75" thickBot="1">
      <c r="A105" s="114" t="s">
        <v>48</v>
      </c>
      <c r="B105" s="108"/>
      <c r="C105" s="108"/>
      <c r="D105" s="115">
        <v>48868.24</v>
      </c>
    </row>
    <row r="106" spans="1:4" ht="15.75" thickBot="1">
      <c r="A106" s="530" t="s">
        <v>181</v>
      </c>
      <c r="B106" s="531"/>
      <c r="C106" s="531"/>
      <c r="D106" s="165"/>
    </row>
    <row r="107" spans="1:4" ht="15" customHeight="1">
      <c r="A107" s="219" t="s">
        <v>183</v>
      </c>
      <c r="B107" s="494" t="s">
        <v>1653</v>
      </c>
      <c r="C107" s="495"/>
      <c r="D107" s="634">
        <v>13914.94</v>
      </c>
    </row>
    <row r="108" spans="1:4">
      <c r="A108" s="161"/>
      <c r="B108" s="427"/>
      <c r="C108" s="476"/>
      <c r="D108" s="635"/>
    </row>
    <row r="109" spans="1:4">
      <c r="A109" s="161"/>
      <c r="B109" s="427"/>
      <c r="C109" s="476"/>
      <c r="D109" s="635"/>
    </row>
    <row r="110" spans="1:4">
      <c r="A110" s="161"/>
      <c r="B110" s="427"/>
      <c r="C110" s="476"/>
      <c r="D110" s="635"/>
    </row>
    <row r="111" spans="1:4">
      <c r="A111" s="161"/>
      <c r="B111" s="427"/>
      <c r="C111" s="476"/>
      <c r="D111" s="635"/>
    </row>
    <row r="112" spans="1:4">
      <c r="A112" s="162"/>
      <c r="B112" s="430"/>
      <c r="C112" s="496"/>
      <c r="D112" s="636"/>
    </row>
    <row r="113" spans="1:4">
      <c r="A113" s="74" t="s">
        <v>196</v>
      </c>
      <c r="B113" s="424" t="s">
        <v>311</v>
      </c>
      <c r="C113" s="493"/>
      <c r="D113" s="637">
        <v>382.98</v>
      </c>
    </row>
    <row r="114" spans="1:4">
      <c r="A114" s="162"/>
      <c r="B114" s="430"/>
      <c r="C114" s="496"/>
      <c r="D114" s="636"/>
    </row>
    <row r="115" spans="1:4" ht="15.75" thickBot="1">
      <c r="A115" s="74" t="s">
        <v>197</v>
      </c>
      <c r="B115" s="424" t="s">
        <v>1651</v>
      </c>
      <c r="C115" s="493"/>
      <c r="D115" s="376">
        <v>7838.32</v>
      </c>
    </row>
    <row r="116" spans="1:4" ht="15.75" thickBot="1">
      <c r="A116" s="215" t="s">
        <v>48</v>
      </c>
      <c r="B116" s="108"/>
      <c r="C116" s="108"/>
      <c r="D116" s="115">
        <f>SUM(D107:D115)</f>
        <v>22136.239999999998</v>
      </c>
    </row>
    <row r="117" spans="1:4">
      <c r="A117" s="522" t="s">
        <v>53</v>
      </c>
      <c r="B117" s="523"/>
      <c r="C117" s="46"/>
      <c r="D117" s="33">
        <f>SUM(D38,D61,D105,D116)</f>
        <v>276726.87</v>
      </c>
    </row>
    <row r="118" spans="1:4">
      <c r="A118" s="687" t="s">
        <v>1686</v>
      </c>
      <c r="B118" s="687"/>
      <c r="C118" s="687"/>
      <c r="D118" s="688">
        <v>908905.58000000007</v>
      </c>
    </row>
    <row r="119" spans="1:4">
      <c r="A119" s="687"/>
      <c r="B119" s="687"/>
      <c r="C119" s="687"/>
      <c r="D119" s="688"/>
    </row>
    <row r="120" spans="1:4">
      <c r="A120" s="562" t="s">
        <v>1687</v>
      </c>
      <c r="B120" s="562"/>
      <c r="C120" s="562"/>
      <c r="D120" s="683">
        <v>207960.54</v>
      </c>
    </row>
    <row r="121" spans="1:4">
      <c r="A121" s="577"/>
      <c r="B121" s="577"/>
      <c r="C121" s="577"/>
      <c r="D121" s="471"/>
    </row>
    <row r="122" spans="1:4">
      <c r="A122" s="486" t="s">
        <v>1665</v>
      </c>
      <c r="B122" s="487"/>
      <c r="C122" s="488"/>
      <c r="D122" s="470">
        <v>10555.65</v>
      </c>
    </row>
    <row r="123" spans="1:4">
      <c r="A123" s="489"/>
      <c r="B123" s="490"/>
      <c r="C123" s="491"/>
      <c r="D123" s="492"/>
    </row>
    <row r="124" spans="1:4">
      <c r="A124" s="29"/>
      <c r="B124" s="29"/>
      <c r="C124" s="29"/>
      <c r="D124" s="29"/>
    </row>
    <row r="125" spans="1:4">
      <c r="A125" s="29"/>
      <c r="B125" s="29"/>
      <c r="C125" s="29"/>
      <c r="D125" s="29"/>
    </row>
    <row r="126" spans="1:4">
      <c r="A126" s="29"/>
      <c r="B126" s="29"/>
      <c r="C126" s="29"/>
      <c r="D126" s="29"/>
    </row>
    <row r="127" spans="1:4">
      <c r="A127" s="29"/>
      <c r="B127" s="29"/>
      <c r="C127" s="29"/>
      <c r="D127" s="29"/>
    </row>
    <row r="128" spans="1:4">
      <c r="A128" s="29"/>
      <c r="B128" s="29"/>
      <c r="C128" s="29"/>
      <c r="D128" s="29"/>
    </row>
  </sheetData>
  <mergeCells count="51">
    <mergeCell ref="D45:D46"/>
    <mergeCell ref="A7:B7"/>
    <mergeCell ref="A8:B8"/>
    <mergeCell ref="A9:B9"/>
    <mergeCell ref="A10:B10"/>
    <mergeCell ref="A12:D13"/>
    <mergeCell ref="A45:B46"/>
    <mergeCell ref="C45:C46"/>
    <mergeCell ref="A1:D1"/>
    <mergeCell ref="A3:B3"/>
    <mergeCell ref="A4:B4"/>
    <mergeCell ref="A5:B5"/>
    <mergeCell ref="A6:B6"/>
    <mergeCell ref="A47:B47"/>
    <mergeCell ref="C48:C49"/>
    <mergeCell ref="D48:D49"/>
    <mergeCell ref="A51:B51"/>
    <mergeCell ref="A53:B53"/>
    <mergeCell ref="A54:B54"/>
    <mergeCell ref="A57:B57"/>
    <mergeCell ref="A59:B60"/>
    <mergeCell ref="B71:D76"/>
    <mergeCell ref="B78:D83"/>
    <mergeCell ref="B84:D84"/>
    <mergeCell ref="B85:D88"/>
    <mergeCell ref="A63:D63"/>
    <mergeCell ref="B65:D67"/>
    <mergeCell ref="A68:A70"/>
    <mergeCell ref="B68:D70"/>
    <mergeCell ref="B89:D90"/>
    <mergeCell ref="B91:D91"/>
    <mergeCell ref="B92:D93"/>
    <mergeCell ref="B94:D94"/>
    <mergeCell ref="B95:D97"/>
    <mergeCell ref="B98:D99"/>
    <mergeCell ref="B100:D101"/>
    <mergeCell ref="B102:D103"/>
    <mergeCell ref="B104:D104"/>
    <mergeCell ref="A106:C106"/>
    <mergeCell ref="D122:D123"/>
    <mergeCell ref="D107:D112"/>
    <mergeCell ref="D113:D114"/>
    <mergeCell ref="B107:C112"/>
    <mergeCell ref="A117:B117"/>
    <mergeCell ref="A122:C123"/>
    <mergeCell ref="B113:C114"/>
    <mergeCell ref="B115:C115"/>
    <mergeCell ref="A118:C119"/>
    <mergeCell ref="D118:D119"/>
    <mergeCell ref="A120:C121"/>
    <mergeCell ref="D120:D121"/>
  </mergeCells>
  <pageMargins left="0.43" right="0.33" top="0.45" bottom="0.65" header="0.45" footer="0.3"/>
  <pageSetup paperSize="9" orientation="portrait" r:id="rId1"/>
</worksheet>
</file>

<file path=xl/worksheets/sheet28.xml><?xml version="1.0" encoding="utf-8"?>
<worksheet xmlns="http://schemas.openxmlformats.org/spreadsheetml/2006/main" xmlns:r="http://schemas.openxmlformats.org/officeDocument/2006/relationships">
  <dimension ref="A1:H167"/>
  <sheetViews>
    <sheetView topLeftCell="A148" zoomScale="80" zoomScaleNormal="80" workbookViewId="0">
      <selection activeCell="A155" sqref="A155:D158"/>
    </sheetView>
  </sheetViews>
  <sheetFormatPr defaultRowHeight="15"/>
  <cols>
    <col min="1" max="1" width="11.7109375" customWidth="1"/>
    <col min="2" max="2" width="36.5703125" customWidth="1"/>
    <col min="3" max="3" width="24.28515625" customWidth="1"/>
    <col min="4" max="4" width="22.140625" customWidth="1"/>
    <col min="5" max="5" width="12.85546875" customWidth="1"/>
    <col min="6" max="7" width="11.42578125" bestFit="1" customWidth="1"/>
    <col min="8" max="8" width="10.28515625" bestFit="1" customWidth="1"/>
  </cols>
  <sheetData>
    <row r="1" spans="1:8" ht="15" customHeight="1">
      <c r="A1" s="473" t="s">
        <v>514</v>
      </c>
      <c r="B1" s="473"/>
      <c r="C1" s="473"/>
      <c r="D1" s="473"/>
    </row>
    <row r="2" spans="1:8">
      <c r="A2" s="30"/>
      <c r="B2" s="30"/>
      <c r="C2" s="30"/>
      <c r="D2" s="30"/>
    </row>
    <row r="3" spans="1:8">
      <c r="A3" s="474" t="s">
        <v>1685</v>
      </c>
      <c r="B3" s="474"/>
      <c r="C3" s="30"/>
      <c r="D3" s="30"/>
    </row>
    <row r="4" spans="1:8">
      <c r="A4" s="481" t="s">
        <v>47</v>
      </c>
      <c r="B4" s="481"/>
      <c r="C4" s="30">
        <v>1985</v>
      </c>
      <c r="D4" s="30"/>
    </row>
    <row r="5" spans="1:8">
      <c r="A5" s="481" t="s">
        <v>44</v>
      </c>
      <c r="B5" s="481"/>
      <c r="C5" s="30">
        <v>108</v>
      </c>
      <c r="D5" s="30"/>
    </row>
    <row r="6" spans="1:8">
      <c r="A6" s="481" t="s">
        <v>45</v>
      </c>
      <c r="B6" s="481"/>
      <c r="C6" s="30">
        <v>9</v>
      </c>
      <c r="D6" s="30"/>
    </row>
    <row r="7" spans="1:8">
      <c r="A7" s="481" t="s">
        <v>46</v>
      </c>
      <c r="B7" s="481"/>
      <c r="C7" s="30">
        <v>4</v>
      </c>
      <c r="D7" s="30"/>
    </row>
    <row r="8" spans="1:8">
      <c r="A8" s="481" t="s">
        <v>51</v>
      </c>
      <c r="B8" s="481"/>
      <c r="C8" s="30">
        <v>5870.1</v>
      </c>
      <c r="D8" s="30"/>
    </row>
    <row r="9" spans="1:8">
      <c r="A9" s="481" t="s">
        <v>56</v>
      </c>
      <c r="B9" s="481"/>
      <c r="C9" s="66">
        <v>695.6</v>
      </c>
      <c r="D9" s="30"/>
    </row>
    <row r="10" spans="1:8">
      <c r="A10" s="481" t="s">
        <v>52</v>
      </c>
      <c r="B10" s="481"/>
      <c r="C10" s="30">
        <v>234</v>
      </c>
      <c r="D10" s="30"/>
    </row>
    <row r="11" spans="1:8">
      <c r="A11" s="2"/>
      <c r="H11" s="2"/>
    </row>
    <row r="12" spans="1:8">
      <c r="A12" s="479" t="s">
        <v>179</v>
      </c>
      <c r="B12" s="480"/>
      <c r="C12" s="480"/>
      <c r="D12" s="480"/>
      <c r="H12" t="s">
        <v>578</v>
      </c>
    </row>
    <row r="13" spans="1:8">
      <c r="A13" s="479"/>
      <c r="B13" s="480"/>
      <c r="C13" s="480"/>
      <c r="D13" s="480"/>
    </row>
    <row r="14" spans="1:8" ht="15.75" thickBot="1">
      <c r="A14" s="480"/>
      <c r="B14" s="480"/>
      <c r="C14" s="480"/>
      <c r="D14" s="480"/>
    </row>
    <row r="15" spans="1:8">
      <c r="A15" s="81" t="s">
        <v>142</v>
      </c>
      <c r="B15" s="82"/>
      <c r="C15" s="82"/>
      <c r="D15" s="83"/>
    </row>
    <row r="16" spans="1:8">
      <c r="A16" s="84" t="s">
        <v>143</v>
      </c>
      <c r="B16" s="39"/>
      <c r="C16" s="39"/>
      <c r="D16" s="85"/>
    </row>
    <row r="17" spans="1:4">
      <c r="A17" s="86" t="s">
        <v>209</v>
      </c>
      <c r="B17" s="39"/>
      <c r="C17" s="39"/>
      <c r="D17" s="85"/>
    </row>
    <row r="18" spans="1:4" s="4" customFormat="1">
      <c r="A18" s="172" t="s">
        <v>363</v>
      </c>
      <c r="B18" s="48" t="s">
        <v>1430</v>
      </c>
      <c r="C18" s="48"/>
      <c r="D18" s="105">
        <f>11399.89+960</f>
        <v>12359.89</v>
      </c>
    </row>
    <row r="19" spans="1:4" s="4" customFormat="1">
      <c r="A19" s="86" t="s">
        <v>210</v>
      </c>
      <c r="B19" s="39"/>
      <c r="C19" s="39"/>
      <c r="D19" s="85"/>
    </row>
    <row r="20" spans="1:4" s="4" customFormat="1">
      <c r="A20" s="172" t="s">
        <v>727</v>
      </c>
      <c r="B20" s="48" t="s">
        <v>726</v>
      </c>
      <c r="C20" s="48"/>
      <c r="D20" s="105">
        <v>20028.740000000002</v>
      </c>
    </row>
    <row r="21" spans="1:4" s="4" customFormat="1">
      <c r="A21" s="140" t="s">
        <v>363</v>
      </c>
      <c r="B21" s="46" t="s">
        <v>1144</v>
      </c>
      <c r="C21" s="46"/>
      <c r="D21" s="175">
        <v>168059.73</v>
      </c>
    </row>
    <row r="22" spans="1:4" s="4" customFormat="1">
      <c r="A22" s="86" t="s">
        <v>487</v>
      </c>
      <c r="B22" s="39"/>
      <c r="C22" s="39"/>
      <c r="D22" s="85"/>
    </row>
    <row r="23" spans="1:4">
      <c r="A23" s="172" t="s">
        <v>363</v>
      </c>
      <c r="B23" s="48" t="s">
        <v>1277</v>
      </c>
      <c r="C23" s="48"/>
      <c r="D23" s="105">
        <v>16376.21</v>
      </c>
    </row>
    <row r="24" spans="1:4">
      <c r="A24" s="103" t="s">
        <v>768</v>
      </c>
      <c r="B24" s="47"/>
      <c r="C24" s="47"/>
      <c r="D24" s="155"/>
    </row>
    <row r="25" spans="1:4">
      <c r="A25" s="172" t="s">
        <v>1431</v>
      </c>
      <c r="B25" s="48" t="s">
        <v>1432</v>
      </c>
      <c r="C25" s="48"/>
      <c r="D25" s="105">
        <v>5840</v>
      </c>
    </row>
    <row r="26" spans="1:4" s="4" customFormat="1">
      <c r="A26" s="86" t="s">
        <v>1523</v>
      </c>
      <c r="B26" s="39"/>
      <c r="C26" s="39"/>
      <c r="D26" s="85"/>
    </row>
    <row r="27" spans="1:4" s="4" customFormat="1">
      <c r="A27" s="172" t="s">
        <v>1145</v>
      </c>
      <c r="B27" s="48"/>
      <c r="C27" s="48"/>
      <c r="D27" s="105">
        <v>381.55</v>
      </c>
    </row>
    <row r="28" spans="1:4" s="4" customFormat="1">
      <c r="A28" s="86" t="s">
        <v>1524</v>
      </c>
      <c r="B28" s="39"/>
      <c r="C28" s="39"/>
      <c r="D28" s="85"/>
    </row>
    <row r="29" spans="1:4" s="4" customFormat="1">
      <c r="A29" s="87" t="s">
        <v>1146</v>
      </c>
      <c r="B29" s="39" t="s">
        <v>1148</v>
      </c>
      <c r="C29" s="39"/>
      <c r="D29" s="85">
        <v>2526.65</v>
      </c>
    </row>
    <row r="30" spans="1:4" s="4" customFormat="1">
      <c r="A30" s="172" t="s">
        <v>1147</v>
      </c>
      <c r="B30" s="48" t="s">
        <v>1149</v>
      </c>
      <c r="C30" s="48"/>
      <c r="D30" s="105"/>
    </row>
    <row r="31" spans="1:4" s="4" customFormat="1">
      <c r="A31" s="140" t="s">
        <v>363</v>
      </c>
      <c r="B31" s="46" t="s">
        <v>1429</v>
      </c>
      <c r="C31" s="46"/>
      <c r="D31" s="76">
        <v>1605</v>
      </c>
    </row>
    <row r="32" spans="1:4">
      <c r="A32" s="180" t="s">
        <v>146</v>
      </c>
      <c r="B32" s="47"/>
      <c r="C32" s="47"/>
      <c r="D32" s="155"/>
    </row>
    <row r="33" spans="1:4">
      <c r="A33" s="86" t="s">
        <v>147</v>
      </c>
      <c r="B33" s="39"/>
      <c r="C33" s="39"/>
      <c r="D33" s="85"/>
    </row>
    <row r="34" spans="1:4">
      <c r="A34" s="172" t="s">
        <v>356</v>
      </c>
      <c r="B34" s="48" t="s">
        <v>1015</v>
      </c>
      <c r="C34" s="48"/>
      <c r="D34" s="105">
        <v>856.63</v>
      </c>
    </row>
    <row r="35" spans="1:4">
      <c r="A35" s="39"/>
      <c r="B35" s="39"/>
      <c r="C35" s="39"/>
      <c r="D35" s="39"/>
    </row>
    <row r="36" spans="1:4">
      <c r="A36" s="103" t="s">
        <v>148</v>
      </c>
      <c r="B36" s="47"/>
      <c r="C36" s="47"/>
      <c r="D36" s="155"/>
    </row>
    <row r="37" spans="1:4">
      <c r="A37" s="87" t="s">
        <v>886</v>
      </c>
      <c r="B37" s="39" t="s">
        <v>887</v>
      </c>
      <c r="C37" s="39"/>
      <c r="D37" s="85"/>
    </row>
    <row r="38" spans="1:4">
      <c r="A38" s="87"/>
      <c r="B38" s="39" t="s">
        <v>888</v>
      </c>
      <c r="C38" s="39"/>
      <c r="D38" s="85"/>
    </row>
    <row r="39" spans="1:4">
      <c r="A39" s="87"/>
      <c r="B39" s="39" t="s">
        <v>889</v>
      </c>
      <c r="C39" s="39"/>
      <c r="D39" s="85"/>
    </row>
    <row r="40" spans="1:4">
      <c r="A40" s="172"/>
      <c r="B40" s="48" t="s">
        <v>890</v>
      </c>
      <c r="C40" s="48"/>
      <c r="D40" s="105">
        <v>4799.45</v>
      </c>
    </row>
    <row r="41" spans="1:4">
      <c r="A41" s="87" t="s">
        <v>356</v>
      </c>
      <c r="B41" s="39" t="s">
        <v>1434</v>
      </c>
      <c r="C41" s="39"/>
      <c r="D41" s="85"/>
    </row>
    <row r="42" spans="1:4">
      <c r="A42" s="87"/>
      <c r="B42" s="39" t="s">
        <v>1435</v>
      </c>
      <c r="C42" s="39"/>
      <c r="D42" s="85"/>
    </row>
    <row r="43" spans="1:4">
      <c r="A43" s="172"/>
      <c r="B43" s="48" t="s">
        <v>1436</v>
      </c>
      <c r="C43" s="48"/>
      <c r="D43" s="105">
        <v>2560.15</v>
      </c>
    </row>
    <row r="44" spans="1:4">
      <c r="A44" s="86" t="s">
        <v>149</v>
      </c>
      <c r="B44" s="39"/>
      <c r="C44" s="39"/>
      <c r="D44" s="85"/>
    </row>
    <row r="45" spans="1:4">
      <c r="A45" s="172" t="s">
        <v>356</v>
      </c>
      <c r="B45" s="48" t="s">
        <v>1433</v>
      </c>
      <c r="C45" s="48"/>
      <c r="D45" s="105">
        <v>1253.53</v>
      </c>
    </row>
    <row r="46" spans="1:4">
      <c r="A46" s="103" t="s">
        <v>286</v>
      </c>
      <c r="B46" s="47"/>
      <c r="C46" s="47"/>
      <c r="D46" s="155"/>
    </row>
    <row r="47" spans="1:4">
      <c r="A47" s="172" t="s">
        <v>766</v>
      </c>
      <c r="B47" s="48" t="s">
        <v>885</v>
      </c>
      <c r="C47" s="48"/>
      <c r="D47" s="207">
        <v>3500</v>
      </c>
    </row>
    <row r="48" spans="1:4">
      <c r="A48" s="87" t="s">
        <v>1437</v>
      </c>
      <c r="B48" s="39" t="s">
        <v>1438</v>
      </c>
      <c r="C48" s="39"/>
      <c r="D48" s="85"/>
    </row>
    <row r="49" spans="1:5">
      <c r="A49" s="172"/>
      <c r="B49" s="48" t="s">
        <v>1439</v>
      </c>
      <c r="C49" s="48"/>
      <c r="D49" s="105">
        <v>1866.55</v>
      </c>
    </row>
    <row r="50" spans="1:5" ht="15.75" customHeight="1">
      <c r="A50" s="84" t="s">
        <v>263</v>
      </c>
      <c r="B50" s="39"/>
      <c r="C50" s="39"/>
      <c r="D50" s="85"/>
    </row>
    <row r="51" spans="1:5" ht="15.75" customHeight="1">
      <c r="A51" s="84" t="s">
        <v>459</v>
      </c>
      <c r="B51" s="39"/>
      <c r="C51" s="39"/>
      <c r="D51" s="85"/>
    </row>
    <row r="52" spans="1:5" ht="15.75" customHeight="1">
      <c r="A52" s="87" t="s">
        <v>415</v>
      </c>
      <c r="B52" s="39"/>
      <c r="C52" s="39"/>
      <c r="D52" s="85"/>
    </row>
    <row r="53" spans="1:5" ht="15.75" customHeight="1">
      <c r="A53" s="87" t="s">
        <v>452</v>
      </c>
      <c r="B53" s="39"/>
      <c r="C53" s="39"/>
      <c r="D53" s="85"/>
    </row>
    <row r="54" spans="1:5" ht="15.75" customHeight="1">
      <c r="A54" s="87" t="s">
        <v>460</v>
      </c>
      <c r="B54" s="39"/>
      <c r="C54" s="39"/>
      <c r="D54" s="85"/>
    </row>
    <row r="55" spans="1:5" ht="15.75" customHeight="1">
      <c r="A55" s="87" t="s">
        <v>493</v>
      </c>
      <c r="B55" s="39"/>
      <c r="C55" s="39"/>
      <c r="D55" s="85"/>
    </row>
    <row r="56" spans="1:5" ht="15.75" customHeight="1">
      <c r="A56" s="87" t="s">
        <v>455</v>
      </c>
      <c r="B56" s="39"/>
      <c r="C56" s="39"/>
      <c r="D56" s="85"/>
    </row>
    <row r="57" spans="1:5" ht="15.75" customHeight="1">
      <c r="A57" s="87" t="s">
        <v>724</v>
      </c>
      <c r="B57" s="39"/>
      <c r="C57" s="39"/>
      <c r="D57" s="85"/>
    </row>
    <row r="58" spans="1:5" ht="15.75" customHeight="1">
      <c r="A58" s="87" t="s">
        <v>725</v>
      </c>
      <c r="B58" s="39"/>
      <c r="C58" s="39"/>
      <c r="D58" s="85"/>
    </row>
    <row r="59" spans="1:5" ht="15.75" customHeight="1">
      <c r="A59" s="87" t="s">
        <v>423</v>
      </c>
      <c r="B59" s="39"/>
      <c r="C59" s="39"/>
      <c r="D59" s="85">
        <f>62415.05+1409.6</f>
        <v>63824.65</v>
      </c>
    </row>
    <row r="60" spans="1:5" ht="15.75" customHeight="1" thickBot="1">
      <c r="A60" s="87" t="s">
        <v>884</v>
      </c>
      <c r="B60" s="39"/>
      <c r="C60" s="39"/>
      <c r="D60" s="85">
        <v>6661.05</v>
      </c>
    </row>
    <row r="61" spans="1:5" ht="15.75" thickBot="1">
      <c r="A61" s="88" t="s">
        <v>48</v>
      </c>
      <c r="B61" s="89"/>
      <c r="C61" s="89"/>
      <c r="D61" s="90">
        <f>SUM(D16:D60)</f>
        <v>312499.77999999997</v>
      </c>
    </row>
    <row r="62" spans="1:5">
      <c r="A62" s="41"/>
      <c r="B62" s="41"/>
      <c r="C62" s="41"/>
      <c r="D62" s="41"/>
    </row>
    <row r="63" spans="1:5" s="29" customFormat="1" ht="12.75">
      <c r="A63" s="39"/>
      <c r="B63" s="39"/>
      <c r="C63" s="39"/>
      <c r="D63" s="39"/>
      <c r="E63" s="28"/>
    </row>
    <row r="64" spans="1:5">
      <c r="A64" s="103" t="s">
        <v>152</v>
      </c>
      <c r="B64" s="70"/>
      <c r="C64" s="63"/>
      <c r="D64" s="173"/>
    </row>
    <row r="65" spans="1:4">
      <c r="A65" s="86" t="s">
        <v>204</v>
      </c>
      <c r="B65" s="41"/>
      <c r="C65" s="64"/>
      <c r="D65" s="116">
        <v>131015.96</v>
      </c>
    </row>
    <row r="66" spans="1:4">
      <c r="A66" s="86" t="s">
        <v>50</v>
      </c>
      <c r="B66" s="39"/>
      <c r="C66" s="52"/>
      <c r="D66" s="93"/>
    </row>
    <row r="67" spans="1:4">
      <c r="A67" s="172" t="s">
        <v>322</v>
      </c>
      <c r="B67" s="48"/>
      <c r="C67" s="24" t="s">
        <v>1616</v>
      </c>
      <c r="D67" s="96"/>
    </row>
    <row r="68" spans="1:4">
      <c r="A68" s="140" t="s">
        <v>324</v>
      </c>
      <c r="B68" s="46"/>
      <c r="C68" s="22" t="s">
        <v>1550</v>
      </c>
      <c r="D68" s="255"/>
    </row>
    <row r="69" spans="1:4">
      <c r="A69" s="140" t="s">
        <v>335</v>
      </c>
      <c r="B69" s="46"/>
      <c r="C69" s="22" t="s">
        <v>1550</v>
      </c>
      <c r="D69" s="255"/>
    </row>
    <row r="70" spans="1:4">
      <c r="A70" s="256" t="s">
        <v>325</v>
      </c>
      <c r="B70" s="46"/>
      <c r="C70" s="22" t="s">
        <v>1550</v>
      </c>
      <c r="D70" s="255"/>
    </row>
    <row r="71" spans="1:4">
      <c r="A71" s="94" t="s">
        <v>333</v>
      </c>
      <c r="B71" s="39"/>
      <c r="C71" s="25" t="s">
        <v>317</v>
      </c>
      <c r="D71" s="93"/>
    </row>
    <row r="72" spans="1:4" s="4" customFormat="1">
      <c r="A72" s="97" t="s">
        <v>326</v>
      </c>
      <c r="B72" s="59"/>
      <c r="C72" s="213" t="s">
        <v>41</v>
      </c>
      <c r="D72" s="150"/>
    </row>
    <row r="73" spans="1:4" s="4" customFormat="1">
      <c r="A73" s="502" t="s">
        <v>328</v>
      </c>
      <c r="B73" s="588"/>
      <c r="C73" s="232" t="s">
        <v>39</v>
      </c>
      <c r="D73" s="237"/>
    </row>
    <row r="74" spans="1:4" s="4" customFormat="1">
      <c r="A74" s="506" t="s">
        <v>327</v>
      </c>
      <c r="B74" s="589"/>
      <c r="C74" s="455" t="s">
        <v>40</v>
      </c>
      <c r="D74" s="638"/>
    </row>
    <row r="75" spans="1:4" s="4" customFormat="1">
      <c r="A75" s="508"/>
      <c r="B75" s="548"/>
      <c r="C75" s="456"/>
      <c r="D75" s="639"/>
    </row>
    <row r="76" spans="1:4" s="4" customFormat="1">
      <c r="A76" s="459" t="s">
        <v>329</v>
      </c>
      <c r="B76" s="460"/>
      <c r="C76" s="149" t="s">
        <v>40</v>
      </c>
      <c r="D76" s="150"/>
    </row>
    <row r="77" spans="1:4" s="4" customFormat="1">
      <c r="A77" s="97" t="s">
        <v>330</v>
      </c>
      <c r="B77" s="54"/>
      <c r="C77" s="465" t="s">
        <v>41</v>
      </c>
      <c r="D77" s="586"/>
    </row>
    <row r="78" spans="1:4" s="4" customFormat="1">
      <c r="A78" s="98" t="s">
        <v>331</v>
      </c>
      <c r="B78" s="55"/>
      <c r="C78" s="466"/>
      <c r="D78" s="587"/>
    </row>
    <row r="79" spans="1:4" s="4" customFormat="1">
      <c r="A79" s="439" t="s">
        <v>1565</v>
      </c>
      <c r="B79" s="440"/>
      <c r="C79" s="600" t="s">
        <v>232</v>
      </c>
      <c r="D79" s="579">
        <v>50482.84</v>
      </c>
    </row>
    <row r="80" spans="1:4" s="4" customFormat="1">
      <c r="A80" s="441"/>
      <c r="B80" s="442"/>
      <c r="C80" s="640"/>
      <c r="D80" s="580"/>
    </row>
    <row r="81" spans="1:5" s="4" customFormat="1">
      <c r="A81" s="441"/>
      <c r="B81" s="442"/>
      <c r="C81" s="640"/>
      <c r="D81" s="580"/>
    </row>
    <row r="82" spans="1:5" s="4" customFormat="1">
      <c r="A82" s="441"/>
      <c r="B82" s="442"/>
      <c r="C82" s="640"/>
      <c r="D82" s="580"/>
    </row>
    <row r="83" spans="1:5" s="4" customFormat="1">
      <c r="A83" s="504"/>
      <c r="B83" s="449"/>
      <c r="C83" s="601"/>
      <c r="D83" s="581"/>
    </row>
    <row r="84" spans="1:5">
      <c r="A84" s="101" t="s">
        <v>275</v>
      </c>
      <c r="B84" s="32"/>
      <c r="C84" s="60" t="s">
        <v>315</v>
      </c>
      <c r="D84" s="134">
        <v>35425.910000000003</v>
      </c>
    </row>
    <row r="85" spans="1:5">
      <c r="A85" s="461" t="s">
        <v>213</v>
      </c>
      <c r="B85" s="462"/>
      <c r="C85" s="60" t="s">
        <v>38</v>
      </c>
      <c r="D85" s="132">
        <v>3915.37</v>
      </c>
    </row>
    <row r="86" spans="1:5">
      <c r="A86" s="101" t="s">
        <v>189</v>
      </c>
      <c r="B86" s="49"/>
      <c r="C86" s="60" t="s">
        <v>1617</v>
      </c>
      <c r="D86" s="132">
        <v>4204.1499999999996</v>
      </c>
    </row>
    <row r="87" spans="1:5">
      <c r="A87" s="461" t="s">
        <v>227</v>
      </c>
      <c r="B87" s="462"/>
      <c r="C87" s="60" t="s">
        <v>315</v>
      </c>
      <c r="D87" s="133">
        <v>31220.42</v>
      </c>
    </row>
    <row r="88" spans="1:5">
      <c r="A88" s="439" t="s">
        <v>1618</v>
      </c>
      <c r="B88" s="440"/>
      <c r="C88" s="443" t="s">
        <v>298</v>
      </c>
      <c r="D88" s="445">
        <v>660</v>
      </c>
    </row>
    <row r="89" spans="1:5">
      <c r="A89" s="504"/>
      <c r="B89" s="449"/>
      <c r="C89" s="469"/>
      <c r="D89" s="505"/>
    </row>
    <row r="90" spans="1:5">
      <c r="A90" s="100" t="s">
        <v>270</v>
      </c>
      <c r="B90" s="58"/>
      <c r="C90" s="60" t="s">
        <v>774</v>
      </c>
      <c r="D90" s="132">
        <v>257.68</v>
      </c>
    </row>
    <row r="91" spans="1:5">
      <c r="A91" s="100" t="s">
        <v>207</v>
      </c>
      <c r="B91" s="58"/>
      <c r="C91" s="60" t="s">
        <v>597</v>
      </c>
      <c r="D91" s="131">
        <v>1174.77</v>
      </c>
    </row>
    <row r="92" spans="1:5">
      <c r="A92" s="100" t="s">
        <v>215</v>
      </c>
      <c r="B92" s="58"/>
      <c r="C92" s="60" t="s">
        <v>39</v>
      </c>
      <c r="D92" s="133">
        <v>4872.17</v>
      </c>
      <c r="E92" s="2"/>
    </row>
    <row r="93" spans="1:5">
      <c r="A93" s="461" t="s">
        <v>192</v>
      </c>
      <c r="B93" s="462"/>
      <c r="C93" s="60" t="s">
        <v>42</v>
      </c>
      <c r="D93" s="134">
        <v>38683.980000000003</v>
      </c>
    </row>
    <row r="94" spans="1:5">
      <c r="A94" s="103" t="s">
        <v>50</v>
      </c>
      <c r="B94" s="47"/>
      <c r="C94" s="26"/>
      <c r="D94" s="104"/>
    </row>
    <row r="95" spans="1:5">
      <c r="A95" s="475" t="s">
        <v>347</v>
      </c>
      <c r="B95" s="476"/>
      <c r="C95" s="52"/>
      <c r="D95" s="80">
        <v>52462.27</v>
      </c>
    </row>
    <row r="96" spans="1:5" ht="15.75" thickBot="1">
      <c r="A96" s="475"/>
      <c r="B96" s="476"/>
      <c r="C96" s="107"/>
      <c r="D96" s="85"/>
    </row>
    <row r="97" spans="1:4" ht="15.75" thickBot="1">
      <c r="A97" s="114" t="s">
        <v>48</v>
      </c>
      <c r="B97" s="108"/>
      <c r="C97" s="108"/>
      <c r="D97" s="72">
        <f>SUM(D65,D79:D93)</f>
        <v>301913.24999999994</v>
      </c>
    </row>
    <row r="98" spans="1:4">
      <c r="A98" s="65"/>
      <c r="B98" s="39"/>
      <c r="C98" s="39"/>
      <c r="D98" s="37"/>
    </row>
    <row r="99" spans="1:4" ht="15" customHeight="1">
      <c r="A99" s="433" t="s">
        <v>180</v>
      </c>
      <c r="B99" s="433"/>
      <c r="C99" s="433"/>
      <c r="D99" s="433"/>
    </row>
    <row r="100" spans="1:4" ht="15" customHeight="1">
      <c r="A100" s="268"/>
      <c r="B100" s="268"/>
      <c r="C100" s="268"/>
      <c r="D100" s="268"/>
    </row>
    <row r="101" spans="1:4" ht="15.75" thickBot="1">
      <c r="A101" s="148"/>
      <c r="B101" s="148"/>
      <c r="C101" s="148"/>
      <c r="D101" s="148"/>
    </row>
    <row r="102" spans="1:4">
      <c r="A102" s="278" t="s">
        <v>130</v>
      </c>
      <c r="B102" s="122" t="s">
        <v>156</v>
      </c>
      <c r="C102" s="123"/>
      <c r="D102" s="124"/>
    </row>
    <row r="103" spans="1:4">
      <c r="A103" s="157" t="s">
        <v>131</v>
      </c>
      <c r="B103" s="424" t="s">
        <v>198</v>
      </c>
      <c r="C103" s="425"/>
      <c r="D103" s="426"/>
    </row>
    <row r="104" spans="1:4" ht="15" customHeight="1">
      <c r="A104" s="164"/>
      <c r="B104" s="427"/>
      <c r="C104" s="428"/>
      <c r="D104" s="429"/>
    </row>
    <row r="105" spans="1:4">
      <c r="A105" s="158"/>
      <c r="B105" s="430"/>
      <c r="C105" s="431"/>
      <c r="D105" s="432"/>
    </row>
    <row r="106" spans="1:4" ht="15" customHeight="1">
      <c r="A106" s="568" t="s">
        <v>132</v>
      </c>
      <c r="B106" s="424" t="s">
        <v>157</v>
      </c>
      <c r="C106" s="425"/>
      <c r="D106" s="426"/>
    </row>
    <row r="107" spans="1:4">
      <c r="A107" s="483"/>
      <c r="B107" s="427"/>
      <c r="C107" s="428"/>
      <c r="D107" s="429"/>
    </row>
    <row r="108" spans="1:4">
      <c r="A108" s="484"/>
      <c r="B108" s="430"/>
      <c r="C108" s="431"/>
      <c r="D108" s="432"/>
    </row>
    <row r="109" spans="1:4">
      <c r="A109" s="159" t="s">
        <v>159</v>
      </c>
      <c r="B109" s="424" t="s">
        <v>158</v>
      </c>
      <c r="C109" s="425"/>
      <c r="D109" s="426"/>
    </row>
    <row r="110" spans="1:4">
      <c r="A110" s="160"/>
      <c r="B110" s="427"/>
      <c r="C110" s="428"/>
      <c r="D110" s="429"/>
    </row>
    <row r="111" spans="1:4">
      <c r="A111" s="161"/>
      <c r="B111" s="427"/>
      <c r="C111" s="428"/>
      <c r="D111" s="429"/>
    </row>
    <row r="112" spans="1:4">
      <c r="A112" s="161"/>
      <c r="B112" s="427"/>
      <c r="C112" s="428"/>
      <c r="D112" s="429"/>
    </row>
    <row r="113" spans="1:4">
      <c r="A113" s="161"/>
      <c r="B113" s="427"/>
      <c r="C113" s="428"/>
      <c r="D113" s="429"/>
    </row>
    <row r="114" spans="1:4">
      <c r="A114" s="162"/>
      <c r="B114" s="430"/>
      <c r="C114" s="431"/>
      <c r="D114" s="432"/>
    </row>
    <row r="115" spans="1:4" ht="15" customHeight="1">
      <c r="A115" s="163" t="s">
        <v>160</v>
      </c>
      <c r="B115" s="45" t="s">
        <v>161</v>
      </c>
      <c r="C115" s="46"/>
      <c r="D115" s="126"/>
    </row>
    <row r="116" spans="1:4">
      <c r="A116" s="74" t="s">
        <v>162</v>
      </c>
      <c r="B116" s="424" t="s">
        <v>199</v>
      </c>
      <c r="C116" s="425"/>
      <c r="D116" s="426"/>
    </row>
    <row r="117" spans="1:4">
      <c r="A117" s="161"/>
      <c r="B117" s="427"/>
      <c r="C117" s="428"/>
      <c r="D117" s="429"/>
    </row>
    <row r="118" spans="1:4">
      <c r="A118" s="161"/>
      <c r="B118" s="427"/>
      <c r="C118" s="428"/>
      <c r="D118" s="429"/>
    </row>
    <row r="119" spans="1:4">
      <c r="A119" s="161"/>
      <c r="B119" s="427"/>
      <c r="C119" s="428"/>
      <c r="D119" s="429"/>
    </row>
    <row r="120" spans="1:4" ht="15" customHeight="1">
      <c r="A120" s="161"/>
      <c r="B120" s="427"/>
      <c r="C120" s="428"/>
      <c r="D120" s="429"/>
    </row>
    <row r="121" spans="1:4">
      <c r="A121" s="161"/>
      <c r="B121" s="427"/>
      <c r="C121" s="428"/>
      <c r="D121" s="429"/>
    </row>
    <row r="122" spans="1:4">
      <c r="A122" s="74" t="s">
        <v>163</v>
      </c>
      <c r="B122" s="436" t="s">
        <v>164</v>
      </c>
      <c r="C122" s="437"/>
      <c r="D122" s="438"/>
    </row>
    <row r="123" spans="1:4">
      <c r="A123" s="74" t="s">
        <v>165</v>
      </c>
      <c r="B123" s="424" t="s">
        <v>201</v>
      </c>
      <c r="C123" s="425"/>
      <c r="D123" s="426"/>
    </row>
    <row r="124" spans="1:4">
      <c r="A124" s="161"/>
      <c r="B124" s="427"/>
      <c r="C124" s="428"/>
      <c r="D124" s="429"/>
    </row>
    <row r="125" spans="1:4">
      <c r="A125" s="161"/>
      <c r="B125" s="427"/>
      <c r="C125" s="428"/>
      <c r="D125" s="429"/>
    </row>
    <row r="126" spans="1:4">
      <c r="A126" s="162"/>
      <c r="B126" s="430"/>
      <c r="C126" s="431"/>
      <c r="D126" s="432"/>
    </row>
    <row r="127" spans="1:4">
      <c r="A127" s="77" t="s">
        <v>166</v>
      </c>
      <c r="B127" s="496" t="s">
        <v>193</v>
      </c>
      <c r="C127" s="497"/>
      <c r="D127" s="498"/>
    </row>
    <row r="128" spans="1:4">
      <c r="A128" s="75"/>
      <c r="B128" s="499"/>
      <c r="C128" s="500"/>
      <c r="D128" s="501"/>
    </row>
    <row r="129" spans="1:4">
      <c r="A129" s="164" t="s">
        <v>168</v>
      </c>
      <c r="B129" s="500" t="s">
        <v>194</v>
      </c>
      <c r="C129" s="500"/>
      <c r="D129" s="501"/>
    </row>
    <row r="130" spans="1:4">
      <c r="A130" s="74" t="s">
        <v>170</v>
      </c>
      <c r="B130" s="424" t="s">
        <v>173</v>
      </c>
      <c r="C130" s="425"/>
      <c r="D130" s="426"/>
    </row>
    <row r="131" spans="1:4">
      <c r="A131" s="162"/>
      <c r="B131" s="430"/>
      <c r="C131" s="431"/>
      <c r="D131" s="432"/>
    </row>
    <row r="132" spans="1:4" s="1" customFormat="1">
      <c r="A132" s="74" t="s">
        <v>172</v>
      </c>
      <c r="B132" s="436" t="s">
        <v>175</v>
      </c>
      <c r="C132" s="437"/>
      <c r="D132" s="438"/>
    </row>
    <row r="133" spans="1:4" s="1" customFormat="1">
      <c r="A133" s="79" t="s">
        <v>174</v>
      </c>
      <c r="B133" s="424" t="s">
        <v>167</v>
      </c>
      <c r="C133" s="425"/>
      <c r="D133" s="426"/>
    </row>
    <row r="134" spans="1:4" s="1" customFormat="1">
      <c r="A134" s="77"/>
      <c r="B134" s="427"/>
      <c r="C134" s="428"/>
      <c r="D134" s="429"/>
    </row>
    <row r="135" spans="1:4" s="8" customFormat="1">
      <c r="A135" s="75"/>
      <c r="B135" s="430"/>
      <c r="C135" s="431"/>
      <c r="D135" s="432"/>
    </row>
    <row r="136" spans="1:4" s="1" customFormat="1">
      <c r="A136" s="161" t="s">
        <v>176</v>
      </c>
      <c r="B136" s="424" t="s">
        <v>169</v>
      </c>
      <c r="C136" s="425"/>
      <c r="D136" s="426"/>
    </row>
    <row r="137" spans="1:4" s="1" customFormat="1">
      <c r="A137" s="162"/>
      <c r="B137" s="430"/>
      <c r="C137" s="431"/>
      <c r="D137" s="432"/>
    </row>
    <row r="138" spans="1:4" s="1" customFormat="1">
      <c r="A138" s="74" t="s">
        <v>178</v>
      </c>
      <c r="B138" s="424" t="s">
        <v>171</v>
      </c>
      <c r="C138" s="425"/>
      <c r="D138" s="426"/>
    </row>
    <row r="139" spans="1:4" s="1" customFormat="1">
      <c r="A139" s="162"/>
      <c r="B139" s="430"/>
      <c r="C139" s="431"/>
      <c r="D139" s="432"/>
    </row>
    <row r="140" spans="1:4" s="1" customFormat="1">
      <c r="A140" s="74" t="s">
        <v>195</v>
      </c>
      <c r="B140" s="424" t="s">
        <v>177</v>
      </c>
      <c r="C140" s="425"/>
      <c r="D140" s="426"/>
    </row>
    <row r="141" spans="1:4" s="1" customFormat="1">
      <c r="A141" s="162"/>
      <c r="B141" s="430"/>
      <c r="C141" s="431"/>
      <c r="D141" s="432"/>
    </row>
    <row r="142" spans="1:4" ht="30" customHeight="1" thickBot="1">
      <c r="A142" s="161" t="s">
        <v>182</v>
      </c>
      <c r="B142" s="452" t="s">
        <v>200</v>
      </c>
      <c r="C142" s="453"/>
      <c r="D142" s="454"/>
    </row>
    <row r="143" spans="1:4" ht="15.75" thickBot="1">
      <c r="A143" s="114" t="s">
        <v>48</v>
      </c>
      <c r="B143" s="108"/>
      <c r="C143" s="108"/>
      <c r="D143" s="115">
        <v>112353.71</v>
      </c>
    </row>
    <row r="144" spans="1:4" ht="15.75" thickBot="1">
      <c r="A144" s="530" t="s">
        <v>181</v>
      </c>
      <c r="B144" s="531"/>
      <c r="C144" s="531"/>
      <c r="D144" s="165"/>
    </row>
    <row r="145" spans="1:4" ht="15" customHeight="1">
      <c r="A145" s="219" t="s">
        <v>183</v>
      </c>
      <c r="B145" s="494" t="s">
        <v>1653</v>
      </c>
      <c r="C145" s="495"/>
      <c r="D145" s="165"/>
    </row>
    <row r="146" spans="1:4">
      <c r="A146" s="161"/>
      <c r="B146" s="427"/>
      <c r="C146" s="476"/>
      <c r="D146" s="116"/>
    </row>
    <row r="147" spans="1:4">
      <c r="A147" s="161"/>
      <c r="B147" s="427"/>
      <c r="C147" s="476"/>
      <c r="D147" s="116"/>
    </row>
    <row r="148" spans="1:4">
      <c r="A148" s="161"/>
      <c r="B148" s="427"/>
      <c r="C148" s="476"/>
      <c r="D148" s="116"/>
    </row>
    <row r="149" spans="1:4">
      <c r="A149" s="162"/>
      <c r="B149" s="430"/>
      <c r="C149" s="496"/>
      <c r="D149" s="154">
        <v>31992.05</v>
      </c>
    </row>
    <row r="150" spans="1:4">
      <c r="A150" s="74" t="s">
        <v>196</v>
      </c>
      <c r="B150" s="424" t="s">
        <v>311</v>
      </c>
      <c r="C150" s="493"/>
      <c r="D150" s="141"/>
    </row>
    <row r="151" spans="1:4">
      <c r="A151" s="162"/>
      <c r="B151" s="430"/>
      <c r="C151" s="496"/>
      <c r="D151" s="154">
        <v>880.51</v>
      </c>
    </row>
    <row r="152" spans="1:4" ht="15.75" thickBot="1">
      <c r="A152" s="74" t="s">
        <v>197</v>
      </c>
      <c r="B152" s="424" t="s">
        <v>1651</v>
      </c>
      <c r="C152" s="493"/>
      <c r="D152" s="141">
        <v>18021.21</v>
      </c>
    </row>
    <row r="153" spans="1:4" ht="15.75" thickBot="1">
      <c r="A153" s="215" t="s">
        <v>48</v>
      </c>
      <c r="B153" s="108"/>
      <c r="C153" s="108"/>
      <c r="D153" s="115">
        <f>SUM(D145:D152)</f>
        <v>50893.77</v>
      </c>
    </row>
    <row r="154" spans="1:4">
      <c r="A154" s="522" t="s">
        <v>53</v>
      </c>
      <c r="B154" s="523"/>
      <c r="C154" s="46"/>
      <c r="D154" s="33">
        <f>SUM(D61,D97,D143,D153)</f>
        <v>777660.50999999989</v>
      </c>
    </row>
    <row r="155" spans="1:4">
      <c r="A155" s="687" t="s">
        <v>1686</v>
      </c>
      <c r="B155" s="687"/>
      <c r="C155" s="687"/>
      <c r="D155" s="688">
        <v>2330389.4400000004</v>
      </c>
    </row>
    <row r="156" spans="1:4">
      <c r="A156" s="687"/>
      <c r="B156" s="687"/>
      <c r="C156" s="687"/>
      <c r="D156" s="688"/>
    </row>
    <row r="157" spans="1:4">
      <c r="A157" s="562" t="s">
        <v>1687</v>
      </c>
      <c r="B157" s="562"/>
      <c r="C157" s="562"/>
      <c r="D157" s="683">
        <v>551144.56999999995</v>
      </c>
    </row>
    <row r="158" spans="1:4">
      <c r="A158" s="577"/>
      <c r="B158" s="577"/>
      <c r="C158" s="577"/>
      <c r="D158" s="471"/>
    </row>
    <row r="159" spans="1:4">
      <c r="A159" s="486" t="s">
        <v>1665</v>
      </c>
      <c r="B159" s="487"/>
      <c r="C159" s="488"/>
      <c r="D159" s="470">
        <v>143620.41</v>
      </c>
    </row>
    <row r="160" spans="1:4">
      <c r="A160" s="489"/>
      <c r="B160" s="490"/>
      <c r="C160" s="491"/>
      <c r="D160" s="492"/>
    </row>
    <row r="161" spans="1:4">
      <c r="A161" s="29"/>
      <c r="B161" s="29"/>
      <c r="C161" s="29"/>
      <c r="D161" s="29"/>
    </row>
    <row r="162" spans="1:4">
      <c r="A162" s="29"/>
      <c r="B162" s="29"/>
      <c r="C162" s="29"/>
      <c r="D162" s="29"/>
    </row>
    <row r="163" spans="1:4">
      <c r="A163" s="29"/>
      <c r="B163" s="29"/>
      <c r="C163" s="29"/>
      <c r="D163" s="29"/>
    </row>
    <row r="164" spans="1:4">
      <c r="A164" s="29"/>
      <c r="B164" s="29"/>
      <c r="C164" s="29"/>
      <c r="D164" s="29"/>
    </row>
    <row r="165" spans="1:4">
      <c r="A165" s="29"/>
      <c r="B165" s="29"/>
      <c r="C165" s="29"/>
      <c r="D165" s="29"/>
    </row>
    <row r="166" spans="1:4">
      <c r="A166" s="29"/>
      <c r="B166" s="29"/>
      <c r="C166" s="29"/>
      <c r="D166" s="29"/>
    </row>
    <row r="167" spans="1:4">
      <c r="A167" s="29"/>
      <c r="B167" s="29"/>
      <c r="C167" s="29"/>
      <c r="D167" s="29"/>
    </row>
  </sheetData>
  <mergeCells count="55">
    <mergeCell ref="A93:B93"/>
    <mergeCell ref="A95:B96"/>
    <mergeCell ref="A87:B87"/>
    <mergeCell ref="A85:B85"/>
    <mergeCell ref="A74:B75"/>
    <mergeCell ref="A76:B76"/>
    <mergeCell ref="A88:B89"/>
    <mergeCell ref="C88:C89"/>
    <mergeCell ref="A7:B7"/>
    <mergeCell ref="A8:B8"/>
    <mergeCell ref="A9:B9"/>
    <mergeCell ref="A10:B10"/>
    <mergeCell ref="A12:D14"/>
    <mergeCell ref="C77:C78"/>
    <mergeCell ref="D77:D78"/>
    <mergeCell ref="D74:D75"/>
    <mergeCell ref="C74:C75"/>
    <mergeCell ref="A73:B73"/>
    <mergeCell ref="A79:B83"/>
    <mergeCell ref="C79:C83"/>
    <mergeCell ref="A1:D1"/>
    <mergeCell ref="A3:B3"/>
    <mergeCell ref="A4:B4"/>
    <mergeCell ref="A5:B5"/>
    <mergeCell ref="A6:B6"/>
    <mergeCell ref="D79:D83"/>
    <mergeCell ref="B140:D141"/>
    <mergeCell ref="B142:D142"/>
    <mergeCell ref="B116:D121"/>
    <mergeCell ref="B122:D122"/>
    <mergeCell ref="B123:D126"/>
    <mergeCell ref="B127:D128"/>
    <mergeCell ref="B129:D129"/>
    <mergeCell ref="A99:D99"/>
    <mergeCell ref="B103:D105"/>
    <mergeCell ref="A106:A108"/>
    <mergeCell ref="B106:D108"/>
    <mergeCell ref="B109:D114"/>
    <mergeCell ref="D88:D89"/>
    <mergeCell ref="B130:D131"/>
    <mergeCell ref="B132:D132"/>
    <mergeCell ref="B133:D135"/>
    <mergeCell ref="B136:D137"/>
    <mergeCell ref="B138:D139"/>
    <mergeCell ref="A159:C160"/>
    <mergeCell ref="D159:D160"/>
    <mergeCell ref="A144:C144"/>
    <mergeCell ref="B145:C149"/>
    <mergeCell ref="A154:B154"/>
    <mergeCell ref="B150:C151"/>
    <mergeCell ref="B152:C152"/>
    <mergeCell ref="A155:C156"/>
    <mergeCell ref="D155:D156"/>
    <mergeCell ref="A157:C158"/>
    <mergeCell ref="D157:D158"/>
  </mergeCells>
  <pageMargins left="0.43" right="0.35" top="0.38" bottom="0.67" header="0.62" footer="0.3"/>
  <pageSetup paperSize="9" orientation="portrait" r:id="rId1"/>
</worksheet>
</file>

<file path=xl/worksheets/sheet29.xml><?xml version="1.0" encoding="utf-8"?>
<worksheet xmlns="http://schemas.openxmlformats.org/spreadsheetml/2006/main" xmlns:r="http://schemas.openxmlformats.org/officeDocument/2006/relationships">
  <dimension ref="A1:J161"/>
  <sheetViews>
    <sheetView topLeftCell="A139" zoomScale="80" zoomScaleNormal="80" workbookViewId="0">
      <selection activeCell="A149" sqref="A149:D152"/>
    </sheetView>
  </sheetViews>
  <sheetFormatPr defaultRowHeight="15"/>
  <cols>
    <col min="1" max="1" width="11.7109375" customWidth="1"/>
    <col min="2" max="2" width="36.140625" customWidth="1"/>
    <col min="3" max="3" width="25.42578125" customWidth="1"/>
    <col min="4" max="4" width="21.42578125" customWidth="1"/>
    <col min="5" max="5" width="11.42578125" bestFit="1" customWidth="1"/>
    <col min="6" max="6" width="11.7109375" bestFit="1" customWidth="1"/>
    <col min="7" max="7" width="11.42578125" bestFit="1" customWidth="1"/>
    <col min="8" max="8" width="10.28515625" bestFit="1" customWidth="1"/>
    <col min="9" max="9" width="11.42578125" bestFit="1" customWidth="1"/>
    <col min="10" max="10" width="10.28515625" bestFit="1" customWidth="1"/>
  </cols>
  <sheetData>
    <row r="1" spans="1:10" ht="15" customHeight="1">
      <c r="A1" s="473" t="s">
        <v>514</v>
      </c>
      <c r="B1" s="473"/>
      <c r="C1" s="473"/>
      <c r="D1" s="473"/>
    </row>
    <row r="2" spans="1:10">
      <c r="A2" s="30"/>
      <c r="B2" s="30"/>
      <c r="C2" s="30"/>
      <c r="D2" s="30"/>
    </row>
    <row r="3" spans="1:10">
      <c r="A3" s="474" t="s">
        <v>80</v>
      </c>
      <c r="B3" s="474"/>
      <c r="C3" s="30"/>
      <c r="D3" s="30"/>
    </row>
    <row r="4" spans="1:10">
      <c r="A4" s="481" t="s">
        <v>47</v>
      </c>
      <c r="B4" s="481"/>
      <c r="C4" s="30">
        <v>1988</v>
      </c>
      <c r="D4" s="30"/>
    </row>
    <row r="5" spans="1:10">
      <c r="A5" s="481" t="s">
        <v>44</v>
      </c>
      <c r="B5" s="481"/>
      <c r="C5" s="30">
        <v>144</v>
      </c>
      <c r="D5" s="30"/>
    </row>
    <row r="6" spans="1:10">
      <c r="A6" s="481" t="s">
        <v>45</v>
      </c>
      <c r="B6" s="481"/>
      <c r="C6" s="30">
        <v>9</v>
      </c>
      <c r="D6" s="30"/>
    </row>
    <row r="7" spans="1:10">
      <c r="A7" s="481" t="s">
        <v>46</v>
      </c>
      <c r="B7" s="481"/>
      <c r="C7" s="30">
        <v>4</v>
      </c>
      <c r="D7" s="30"/>
    </row>
    <row r="8" spans="1:10">
      <c r="A8" s="481" t="s">
        <v>51</v>
      </c>
      <c r="B8" s="481"/>
      <c r="C8" s="30">
        <v>7787.1</v>
      </c>
      <c r="D8" s="30"/>
    </row>
    <row r="9" spans="1:10">
      <c r="A9" s="481" t="s">
        <v>56</v>
      </c>
      <c r="B9" s="481"/>
      <c r="C9" s="66">
        <v>910.8</v>
      </c>
      <c r="D9" s="30"/>
    </row>
    <row r="10" spans="1:10">
      <c r="A10" s="481" t="s">
        <v>52</v>
      </c>
      <c r="B10" s="481"/>
      <c r="C10" s="30">
        <v>332</v>
      </c>
      <c r="D10" s="30"/>
    </row>
    <row r="11" spans="1:10">
      <c r="A11" s="2"/>
      <c r="H11" s="2"/>
      <c r="J11" s="2"/>
    </row>
    <row r="12" spans="1:10">
      <c r="A12" s="479" t="s">
        <v>179</v>
      </c>
      <c r="B12" s="480"/>
      <c r="C12" s="480"/>
      <c r="D12" s="480"/>
    </row>
    <row r="13" spans="1:10">
      <c r="A13" s="480"/>
      <c r="B13" s="480"/>
      <c r="C13" s="480"/>
      <c r="D13" s="480"/>
    </row>
    <row r="14" spans="1:10" ht="15.75" thickBot="1">
      <c r="A14" s="147"/>
      <c r="B14" s="147"/>
      <c r="C14" s="147"/>
      <c r="D14" s="147"/>
    </row>
    <row r="15" spans="1:10">
      <c r="A15" s="81" t="s">
        <v>142</v>
      </c>
      <c r="B15" s="82"/>
      <c r="C15" s="82"/>
      <c r="D15" s="83"/>
    </row>
    <row r="16" spans="1:10">
      <c r="A16" s="84" t="s">
        <v>143</v>
      </c>
      <c r="B16" s="39"/>
      <c r="C16" s="39"/>
      <c r="D16" s="85"/>
    </row>
    <row r="17" spans="1:4">
      <c r="A17" s="86" t="s">
        <v>600</v>
      </c>
      <c r="B17" s="39"/>
      <c r="C17" s="39"/>
      <c r="D17" s="85"/>
    </row>
    <row r="18" spans="1:4">
      <c r="A18" s="172" t="s">
        <v>601</v>
      </c>
      <c r="B18" s="48"/>
      <c r="C18" s="48"/>
      <c r="D18" s="207">
        <v>5186.6099999999997</v>
      </c>
    </row>
    <row r="19" spans="1:4">
      <c r="A19" s="103" t="s">
        <v>216</v>
      </c>
      <c r="B19" s="47"/>
      <c r="C19" s="47"/>
      <c r="D19" s="155"/>
    </row>
    <row r="20" spans="1:4">
      <c r="A20" s="172" t="s">
        <v>602</v>
      </c>
      <c r="B20" s="48"/>
      <c r="C20" s="48"/>
      <c r="D20" s="105">
        <v>13333.07</v>
      </c>
    </row>
    <row r="21" spans="1:4">
      <c r="A21" s="172" t="s">
        <v>733</v>
      </c>
      <c r="B21" s="48" t="s">
        <v>726</v>
      </c>
      <c r="C21" s="48"/>
      <c r="D21" s="105">
        <v>27103.79</v>
      </c>
    </row>
    <row r="22" spans="1:4">
      <c r="A22" s="172" t="s">
        <v>363</v>
      </c>
      <c r="B22" s="48" t="s">
        <v>1144</v>
      </c>
      <c r="C22" s="48"/>
      <c r="D22" s="105">
        <v>176064.69</v>
      </c>
    </row>
    <row r="23" spans="1:4">
      <c r="A23" s="86" t="s">
        <v>378</v>
      </c>
      <c r="B23" s="39"/>
      <c r="C23" s="39"/>
      <c r="D23" s="85"/>
    </row>
    <row r="24" spans="1:4">
      <c r="A24" s="172" t="s">
        <v>363</v>
      </c>
      <c r="B24" s="48" t="s">
        <v>1440</v>
      </c>
      <c r="C24" s="48"/>
      <c r="D24" s="207">
        <v>17775.900000000001</v>
      </c>
    </row>
    <row r="25" spans="1:4">
      <c r="A25" s="84" t="s">
        <v>146</v>
      </c>
      <c r="B25" s="39"/>
      <c r="C25" s="39"/>
      <c r="D25" s="85"/>
    </row>
    <row r="26" spans="1:4">
      <c r="A26" s="86" t="s">
        <v>147</v>
      </c>
      <c r="B26" s="39"/>
      <c r="C26" s="39"/>
      <c r="D26" s="85"/>
    </row>
    <row r="27" spans="1:4">
      <c r="A27" s="172" t="s">
        <v>1150</v>
      </c>
      <c r="B27" s="48" t="s">
        <v>1151</v>
      </c>
      <c r="C27" s="48"/>
      <c r="D27" s="105">
        <v>1070.5899999999999</v>
      </c>
    </row>
    <row r="28" spans="1:4">
      <c r="A28" s="86" t="s">
        <v>148</v>
      </c>
      <c r="B28" s="39"/>
      <c r="C28" s="39"/>
      <c r="D28" s="85"/>
    </row>
    <row r="29" spans="1:4">
      <c r="A29" s="87" t="s">
        <v>1011</v>
      </c>
      <c r="B29" s="39" t="s">
        <v>887</v>
      </c>
      <c r="C29" s="39"/>
      <c r="D29" s="85"/>
    </row>
    <row r="30" spans="1:4">
      <c r="A30" s="86"/>
      <c r="B30" s="39" t="s">
        <v>1278</v>
      </c>
      <c r="C30" s="39"/>
      <c r="D30" s="85"/>
    </row>
    <row r="31" spans="1:4">
      <c r="A31" s="95"/>
      <c r="B31" s="48" t="s">
        <v>1279</v>
      </c>
      <c r="C31" s="48"/>
      <c r="D31" s="105">
        <v>4963.28</v>
      </c>
    </row>
    <row r="32" spans="1:4">
      <c r="A32" s="103" t="s">
        <v>149</v>
      </c>
      <c r="B32" s="47"/>
      <c r="C32" s="47"/>
      <c r="D32" s="155"/>
    </row>
    <row r="33" spans="1:4" s="4" customFormat="1">
      <c r="A33" s="87" t="s">
        <v>356</v>
      </c>
      <c r="B33" s="39" t="s">
        <v>598</v>
      </c>
      <c r="C33" s="39"/>
      <c r="D33" s="85"/>
    </row>
    <row r="34" spans="1:4" s="4" customFormat="1">
      <c r="A34" s="172"/>
      <c r="B34" s="48" t="s">
        <v>599</v>
      </c>
      <c r="C34" s="48"/>
      <c r="D34" s="105">
        <v>5042.0600000000004</v>
      </c>
    </row>
    <row r="35" spans="1:4" s="4" customFormat="1">
      <c r="A35" s="87" t="s">
        <v>730</v>
      </c>
      <c r="B35" s="39" t="s">
        <v>721</v>
      </c>
      <c r="C35" s="39"/>
      <c r="D35" s="85"/>
    </row>
    <row r="36" spans="1:4" s="4" customFormat="1">
      <c r="A36" s="172" t="s">
        <v>731</v>
      </c>
      <c r="B36" s="48" t="s">
        <v>732</v>
      </c>
      <c r="C36" s="48"/>
      <c r="D36" s="105">
        <v>1762.95</v>
      </c>
    </row>
    <row r="37" spans="1:4">
      <c r="A37" s="172" t="s">
        <v>1150</v>
      </c>
      <c r="B37" s="48" t="s">
        <v>1151</v>
      </c>
      <c r="C37" s="48"/>
      <c r="D37" s="105">
        <v>1070.5899999999999</v>
      </c>
    </row>
    <row r="38" spans="1:4">
      <c r="A38" s="103" t="s">
        <v>150</v>
      </c>
      <c r="B38" s="47"/>
      <c r="C38" s="47"/>
      <c r="D38" s="155"/>
    </row>
    <row r="39" spans="1:4">
      <c r="A39" s="172" t="s">
        <v>1016</v>
      </c>
      <c r="B39" s="48" t="s">
        <v>1017</v>
      </c>
      <c r="C39" s="48"/>
      <c r="D39" s="105">
        <v>861.32</v>
      </c>
    </row>
    <row r="40" spans="1:4">
      <c r="A40" s="86" t="s">
        <v>151</v>
      </c>
      <c r="B40" s="39"/>
      <c r="C40" s="39"/>
      <c r="D40" s="85"/>
    </row>
    <row r="41" spans="1:4">
      <c r="A41" s="87" t="s">
        <v>363</v>
      </c>
      <c r="B41" s="39" t="s">
        <v>1280</v>
      </c>
      <c r="C41" s="39"/>
      <c r="D41" s="85"/>
    </row>
    <row r="42" spans="1:4">
      <c r="A42" s="172"/>
      <c r="B42" s="48" t="s">
        <v>1281</v>
      </c>
      <c r="C42" s="48"/>
      <c r="D42" s="105">
        <v>2969.36</v>
      </c>
    </row>
    <row r="43" spans="1:4">
      <c r="A43" s="86" t="s">
        <v>1199</v>
      </c>
      <c r="B43" s="39"/>
      <c r="C43" s="39"/>
      <c r="D43" s="85"/>
    </row>
    <row r="44" spans="1:4">
      <c r="A44" s="87" t="s">
        <v>366</v>
      </c>
      <c r="B44" s="39" t="s">
        <v>1201</v>
      </c>
      <c r="C44" s="39"/>
      <c r="D44" s="85"/>
    </row>
    <row r="45" spans="1:4">
      <c r="A45" s="172"/>
      <c r="B45" s="48" t="s">
        <v>1202</v>
      </c>
      <c r="C45" s="48"/>
      <c r="D45" s="207">
        <v>100000</v>
      </c>
    </row>
    <row r="46" spans="1:4">
      <c r="A46" s="84" t="s">
        <v>490</v>
      </c>
      <c r="B46" s="39"/>
      <c r="C46" s="39"/>
      <c r="D46" s="155"/>
    </row>
    <row r="47" spans="1:4">
      <c r="A47" s="84" t="s">
        <v>419</v>
      </c>
      <c r="B47" s="39"/>
      <c r="C47" s="39"/>
      <c r="D47" s="85"/>
    </row>
    <row r="48" spans="1:4">
      <c r="A48" s="87" t="s">
        <v>415</v>
      </c>
      <c r="B48" s="39"/>
      <c r="C48" s="39"/>
      <c r="D48" s="85"/>
    </row>
    <row r="49" spans="1:7">
      <c r="A49" s="87" t="s">
        <v>452</v>
      </c>
      <c r="B49" s="39"/>
      <c r="C49" s="39"/>
      <c r="D49" s="85"/>
    </row>
    <row r="50" spans="1:7">
      <c r="A50" s="87" t="s">
        <v>420</v>
      </c>
      <c r="B50" s="39"/>
      <c r="C50" s="39"/>
      <c r="D50" s="85"/>
    </row>
    <row r="51" spans="1:7">
      <c r="A51" s="87" t="s">
        <v>416</v>
      </c>
      <c r="B51" s="39"/>
      <c r="C51" s="39"/>
      <c r="D51" s="85"/>
    </row>
    <row r="52" spans="1:7">
      <c r="A52" s="87" t="s">
        <v>494</v>
      </c>
      <c r="B52" s="39"/>
      <c r="C52" s="39"/>
      <c r="D52" s="85"/>
    </row>
    <row r="53" spans="1:7">
      <c r="A53" s="87" t="s">
        <v>495</v>
      </c>
      <c r="B53" s="39"/>
      <c r="C53" s="39"/>
      <c r="D53" s="85"/>
    </row>
    <row r="54" spans="1:7">
      <c r="A54" s="87" t="s">
        <v>728</v>
      </c>
      <c r="B54" s="39"/>
      <c r="C54" s="39"/>
      <c r="D54" s="85"/>
    </row>
    <row r="55" spans="1:7">
      <c r="A55" s="87" t="s">
        <v>729</v>
      </c>
      <c r="B55" s="39"/>
      <c r="C55" s="39"/>
      <c r="D55" s="85"/>
    </row>
    <row r="56" spans="1:7" ht="15.75" thickBot="1">
      <c r="A56" s="87" t="s">
        <v>489</v>
      </c>
      <c r="B56" s="39"/>
      <c r="C56" s="39"/>
      <c r="D56" s="85">
        <f>80396.7+1350.15</f>
        <v>81746.849999999991</v>
      </c>
    </row>
    <row r="57" spans="1:7" ht="15.75" thickBot="1">
      <c r="A57" s="88" t="s">
        <v>48</v>
      </c>
      <c r="B57" s="89"/>
      <c r="C57" s="89"/>
      <c r="D57" s="90">
        <f>SUM(D16:D56)</f>
        <v>438951.05999999994</v>
      </c>
    </row>
    <row r="58" spans="1:7" ht="15.75" thickBot="1">
      <c r="A58" s="34"/>
      <c r="B58" s="34"/>
      <c r="C58" s="34"/>
      <c r="D58" s="34"/>
    </row>
    <row r="59" spans="1:7">
      <c r="A59" s="81" t="s">
        <v>152</v>
      </c>
      <c r="B59" s="82"/>
      <c r="C59" s="91"/>
      <c r="D59" s="92"/>
    </row>
    <row r="60" spans="1:7">
      <c r="A60" s="86" t="s">
        <v>204</v>
      </c>
      <c r="B60" s="41"/>
      <c r="C60" s="64"/>
      <c r="D60" s="116">
        <v>150885.35</v>
      </c>
    </row>
    <row r="61" spans="1:7">
      <c r="A61" s="86" t="s">
        <v>50</v>
      </c>
      <c r="B61" s="39"/>
      <c r="C61" s="52"/>
      <c r="D61" s="93"/>
    </row>
    <row r="62" spans="1:7">
      <c r="A62" s="172" t="s">
        <v>322</v>
      </c>
      <c r="B62" s="48"/>
      <c r="C62" s="24" t="s">
        <v>1619</v>
      </c>
      <c r="D62" s="96"/>
    </row>
    <row r="63" spans="1:7">
      <c r="A63" s="140" t="s">
        <v>324</v>
      </c>
      <c r="B63" s="46"/>
      <c r="C63" s="22" t="s">
        <v>1059</v>
      </c>
      <c r="D63" s="255"/>
    </row>
    <row r="64" spans="1:7">
      <c r="A64" s="256" t="s">
        <v>333</v>
      </c>
      <c r="B64" s="46"/>
      <c r="C64" s="22" t="s">
        <v>317</v>
      </c>
      <c r="D64" s="255"/>
      <c r="F64" s="18"/>
      <c r="G64" s="8"/>
    </row>
    <row r="65" spans="1:4" s="4" customFormat="1">
      <c r="A65" s="257" t="s">
        <v>326</v>
      </c>
      <c r="B65" s="258"/>
      <c r="C65" s="259" t="s">
        <v>41</v>
      </c>
      <c r="D65" s="261"/>
    </row>
    <row r="66" spans="1:4" s="4" customFormat="1">
      <c r="A66" s="506" t="s">
        <v>334</v>
      </c>
      <c r="B66" s="507"/>
      <c r="C66" s="455" t="s">
        <v>40</v>
      </c>
      <c r="D66" s="641"/>
    </row>
    <row r="67" spans="1:4" s="4" customFormat="1">
      <c r="A67" s="508"/>
      <c r="B67" s="509"/>
      <c r="C67" s="456"/>
      <c r="D67" s="642"/>
    </row>
    <row r="68" spans="1:4" s="4" customFormat="1">
      <c r="A68" s="537" t="s">
        <v>328</v>
      </c>
      <c r="B68" s="538"/>
      <c r="C68" s="259" t="s">
        <v>39</v>
      </c>
      <c r="D68" s="262"/>
    </row>
    <row r="69" spans="1:4" s="4" customFormat="1">
      <c r="A69" s="502" t="s">
        <v>329</v>
      </c>
      <c r="B69" s="503"/>
      <c r="C69" s="225" t="s">
        <v>40</v>
      </c>
      <c r="D69" s="261"/>
    </row>
    <row r="70" spans="1:4" s="4" customFormat="1">
      <c r="A70" s="97" t="s">
        <v>330</v>
      </c>
      <c r="B70" s="54"/>
      <c r="C70" s="465" t="s">
        <v>41</v>
      </c>
      <c r="D70" s="570"/>
    </row>
    <row r="71" spans="1:4" s="4" customFormat="1">
      <c r="A71" s="98" t="s">
        <v>331</v>
      </c>
      <c r="B71" s="55"/>
      <c r="C71" s="466"/>
      <c r="D71" s="571"/>
    </row>
    <row r="72" spans="1:4" s="4" customFormat="1" ht="15" customHeight="1">
      <c r="A72" s="441" t="s">
        <v>1604</v>
      </c>
      <c r="B72" s="442"/>
      <c r="C72" s="640" t="s">
        <v>232</v>
      </c>
      <c r="D72" s="580">
        <v>66969.039999999994</v>
      </c>
    </row>
    <row r="73" spans="1:4" s="4" customFormat="1">
      <c r="A73" s="441"/>
      <c r="B73" s="442"/>
      <c r="C73" s="640"/>
      <c r="D73" s="580"/>
    </row>
    <row r="74" spans="1:4" s="4" customFormat="1">
      <c r="A74" s="441"/>
      <c r="B74" s="442"/>
      <c r="C74" s="640"/>
      <c r="D74" s="580"/>
    </row>
    <row r="75" spans="1:4" s="4" customFormat="1">
      <c r="A75" s="441"/>
      <c r="B75" s="442"/>
      <c r="C75" s="640"/>
      <c r="D75" s="580"/>
    </row>
    <row r="76" spans="1:4">
      <c r="A76" s="504"/>
      <c r="B76" s="449"/>
      <c r="C76" s="601"/>
      <c r="D76" s="581"/>
    </row>
    <row r="77" spans="1:4" s="5" customFormat="1">
      <c r="A77" s="461" t="s">
        <v>1620</v>
      </c>
      <c r="B77" s="555"/>
      <c r="C77" s="211" t="s">
        <v>315</v>
      </c>
      <c r="D77" s="235">
        <v>46116.07</v>
      </c>
    </row>
    <row r="78" spans="1:4">
      <c r="A78" s="461" t="s">
        <v>213</v>
      </c>
      <c r="B78" s="462"/>
      <c r="C78" s="60" t="s">
        <v>19</v>
      </c>
      <c r="D78" s="132">
        <v>2302.9299999999998</v>
      </c>
    </row>
    <row r="79" spans="1:4">
      <c r="A79" s="101" t="s">
        <v>189</v>
      </c>
      <c r="B79" s="49"/>
      <c r="C79" s="60" t="s">
        <v>1673</v>
      </c>
      <c r="D79" s="132">
        <v>2609.0100000000002</v>
      </c>
    </row>
    <row r="80" spans="1:4">
      <c r="A80" s="461" t="s">
        <v>227</v>
      </c>
      <c r="B80" s="462"/>
      <c r="C80" s="60" t="s">
        <v>315</v>
      </c>
      <c r="D80" s="133">
        <v>41443.81</v>
      </c>
    </row>
    <row r="81" spans="1:5">
      <c r="A81" s="100" t="s">
        <v>269</v>
      </c>
      <c r="B81" s="58"/>
      <c r="C81" s="60" t="s">
        <v>891</v>
      </c>
      <c r="D81" s="132">
        <v>3636.73</v>
      </c>
    </row>
    <row r="82" spans="1:5">
      <c r="A82" s="100" t="s">
        <v>270</v>
      </c>
      <c r="B82" s="58"/>
      <c r="C82" s="60" t="s">
        <v>112</v>
      </c>
      <c r="D82" s="132">
        <v>1065.83</v>
      </c>
    </row>
    <row r="83" spans="1:5">
      <c r="A83" s="439" t="s">
        <v>918</v>
      </c>
      <c r="B83" s="440"/>
      <c r="C83" s="443" t="s">
        <v>298</v>
      </c>
      <c r="D83" s="445">
        <f>600</f>
        <v>600</v>
      </c>
    </row>
    <row r="84" spans="1:5" ht="15" customHeight="1">
      <c r="A84" s="504"/>
      <c r="B84" s="449"/>
      <c r="C84" s="469"/>
      <c r="D84" s="505"/>
    </row>
    <row r="85" spans="1:5">
      <c r="A85" s="582" t="s">
        <v>267</v>
      </c>
      <c r="B85" s="488"/>
      <c r="C85" s="443" t="s">
        <v>266</v>
      </c>
      <c r="D85" s="579">
        <v>3528.21</v>
      </c>
    </row>
    <row r="86" spans="1:5">
      <c r="A86" s="585"/>
      <c r="B86" s="491"/>
      <c r="C86" s="469"/>
      <c r="D86" s="581"/>
    </row>
    <row r="87" spans="1:5">
      <c r="A87" s="100" t="s">
        <v>208</v>
      </c>
      <c r="B87" s="58"/>
      <c r="C87" s="60" t="s">
        <v>39</v>
      </c>
      <c r="D87" s="133">
        <v>7238.47</v>
      </c>
      <c r="E87" s="2"/>
    </row>
    <row r="88" spans="1:5" ht="15" customHeight="1">
      <c r="A88" s="461" t="s">
        <v>231</v>
      </c>
      <c r="B88" s="555"/>
      <c r="C88" s="60" t="s">
        <v>42</v>
      </c>
      <c r="D88" s="134">
        <v>51317.01</v>
      </c>
    </row>
    <row r="89" spans="1:5">
      <c r="A89" s="103" t="s">
        <v>50</v>
      </c>
      <c r="B89" s="47"/>
      <c r="C89" s="26"/>
      <c r="D89" s="104"/>
    </row>
    <row r="90" spans="1:5" ht="15" customHeight="1">
      <c r="A90" s="475" t="s">
        <v>347</v>
      </c>
      <c r="B90" s="476"/>
      <c r="C90" s="52"/>
      <c r="D90" s="80">
        <v>59597.22</v>
      </c>
    </row>
    <row r="91" spans="1:5" ht="15.75" thickBot="1">
      <c r="A91" s="477"/>
      <c r="B91" s="478"/>
      <c r="C91" s="166"/>
      <c r="D91" s="169"/>
    </row>
    <row r="92" spans="1:5" ht="15.75" thickBot="1">
      <c r="A92" s="114" t="s">
        <v>48</v>
      </c>
      <c r="B92" s="108"/>
      <c r="C92" s="108"/>
      <c r="D92" s="72">
        <f>SUM(D60,D72:D88)</f>
        <v>377712.46</v>
      </c>
    </row>
    <row r="93" spans="1:5">
      <c r="A93" s="65"/>
      <c r="B93" s="39"/>
      <c r="C93" s="39"/>
      <c r="D93" s="37"/>
    </row>
    <row r="94" spans="1:5" ht="15" customHeight="1">
      <c r="A94" s="433" t="s">
        <v>180</v>
      </c>
      <c r="B94" s="433"/>
      <c r="C94" s="433"/>
      <c r="D94" s="433"/>
    </row>
    <row r="95" spans="1:5" ht="15.75" thickBot="1">
      <c r="A95" s="148"/>
      <c r="B95" s="148"/>
      <c r="C95" s="148"/>
      <c r="D95" s="148"/>
    </row>
    <row r="96" spans="1:5">
      <c r="A96" s="156" t="s">
        <v>130</v>
      </c>
      <c r="B96" s="122" t="s">
        <v>156</v>
      </c>
      <c r="C96" s="123"/>
      <c r="D96" s="124"/>
    </row>
    <row r="97" spans="1:4">
      <c r="A97" s="157" t="s">
        <v>131</v>
      </c>
      <c r="B97" s="424" t="s">
        <v>198</v>
      </c>
      <c r="C97" s="425"/>
      <c r="D97" s="426"/>
    </row>
    <row r="98" spans="1:4" ht="15" customHeight="1">
      <c r="A98" s="164"/>
      <c r="B98" s="427"/>
      <c r="C98" s="428"/>
      <c r="D98" s="429"/>
    </row>
    <row r="99" spans="1:4">
      <c r="A99" s="158"/>
      <c r="B99" s="427"/>
      <c r="C99" s="428"/>
      <c r="D99" s="429"/>
    </row>
    <row r="100" spans="1:4" ht="15" customHeight="1">
      <c r="A100" s="483" t="s">
        <v>132</v>
      </c>
      <c r="B100" s="424" t="s">
        <v>157</v>
      </c>
      <c r="C100" s="425"/>
      <c r="D100" s="426"/>
    </row>
    <row r="101" spans="1:4">
      <c r="A101" s="483"/>
      <c r="B101" s="427"/>
      <c r="C101" s="428"/>
      <c r="D101" s="429"/>
    </row>
    <row r="102" spans="1:4">
      <c r="A102" s="484"/>
      <c r="B102" s="430"/>
      <c r="C102" s="431"/>
      <c r="D102" s="432"/>
    </row>
    <row r="103" spans="1:4">
      <c r="A103" s="159" t="s">
        <v>159</v>
      </c>
      <c r="B103" s="424" t="s">
        <v>158</v>
      </c>
      <c r="C103" s="425"/>
      <c r="D103" s="426"/>
    </row>
    <row r="104" spans="1:4">
      <c r="A104" s="160"/>
      <c r="B104" s="427"/>
      <c r="C104" s="428"/>
      <c r="D104" s="429"/>
    </row>
    <row r="105" spans="1:4">
      <c r="A105" s="161"/>
      <c r="B105" s="427"/>
      <c r="C105" s="428"/>
      <c r="D105" s="429"/>
    </row>
    <row r="106" spans="1:4">
      <c r="A106" s="161"/>
      <c r="B106" s="427"/>
      <c r="C106" s="428"/>
      <c r="D106" s="429"/>
    </row>
    <row r="107" spans="1:4">
      <c r="A107" s="161"/>
      <c r="B107" s="427"/>
      <c r="C107" s="428"/>
      <c r="D107" s="429"/>
    </row>
    <row r="108" spans="1:4">
      <c r="A108" s="161"/>
      <c r="B108" s="427"/>
      <c r="C108" s="428"/>
      <c r="D108" s="429"/>
    </row>
    <row r="109" spans="1:4" ht="15" customHeight="1">
      <c r="A109" s="163" t="s">
        <v>160</v>
      </c>
      <c r="B109" s="45" t="s">
        <v>161</v>
      </c>
      <c r="C109" s="46"/>
      <c r="D109" s="126"/>
    </row>
    <row r="110" spans="1:4">
      <c r="A110" s="74" t="s">
        <v>162</v>
      </c>
      <c r="B110" s="424" t="s">
        <v>199</v>
      </c>
      <c r="C110" s="425"/>
      <c r="D110" s="426"/>
    </row>
    <row r="111" spans="1:4">
      <c r="A111" s="161"/>
      <c r="B111" s="427"/>
      <c r="C111" s="428"/>
      <c r="D111" s="429"/>
    </row>
    <row r="112" spans="1:4">
      <c r="A112" s="161"/>
      <c r="B112" s="427"/>
      <c r="C112" s="428"/>
      <c r="D112" s="429"/>
    </row>
    <row r="113" spans="1:4">
      <c r="A113" s="161"/>
      <c r="B113" s="427"/>
      <c r="C113" s="428"/>
      <c r="D113" s="429"/>
    </row>
    <row r="114" spans="1:4" ht="15" customHeight="1">
      <c r="A114" s="161"/>
      <c r="B114" s="427"/>
      <c r="C114" s="428"/>
      <c r="D114" s="429"/>
    </row>
    <row r="115" spans="1:4">
      <c r="A115" s="161"/>
      <c r="B115" s="427"/>
      <c r="C115" s="428"/>
      <c r="D115" s="429"/>
    </row>
    <row r="116" spans="1:4">
      <c r="A116" s="74" t="s">
        <v>163</v>
      </c>
      <c r="B116" s="436" t="s">
        <v>164</v>
      </c>
      <c r="C116" s="437"/>
      <c r="D116" s="438"/>
    </row>
    <row r="117" spans="1:4">
      <c r="A117" s="74" t="s">
        <v>165</v>
      </c>
      <c r="B117" s="424" t="s">
        <v>201</v>
      </c>
      <c r="C117" s="425"/>
      <c r="D117" s="426"/>
    </row>
    <row r="118" spans="1:4">
      <c r="A118" s="161"/>
      <c r="B118" s="427"/>
      <c r="C118" s="428"/>
      <c r="D118" s="429"/>
    </row>
    <row r="119" spans="1:4">
      <c r="A119" s="161"/>
      <c r="B119" s="427"/>
      <c r="C119" s="428"/>
      <c r="D119" s="429"/>
    </row>
    <row r="120" spans="1:4">
      <c r="A120" s="162"/>
      <c r="B120" s="430"/>
      <c r="C120" s="431"/>
      <c r="D120" s="432"/>
    </row>
    <row r="121" spans="1:4">
      <c r="A121" s="77" t="s">
        <v>166</v>
      </c>
      <c r="B121" s="496" t="s">
        <v>193</v>
      </c>
      <c r="C121" s="497"/>
      <c r="D121" s="498"/>
    </row>
    <row r="122" spans="1:4">
      <c r="A122" s="75"/>
      <c r="B122" s="499"/>
      <c r="C122" s="500"/>
      <c r="D122" s="501"/>
    </row>
    <row r="123" spans="1:4">
      <c r="A123" s="164" t="s">
        <v>168</v>
      </c>
      <c r="B123" s="500" t="s">
        <v>194</v>
      </c>
      <c r="C123" s="500"/>
      <c r="D123" s="501"/>
    </row>
    <row r="124" spans="1:4">
      <c r="A124" s="74" t="s">
        <v>170</v>
      </c>
      <c r="B124" s="424" t="s">
        <v>173</v>
      </c>
      <c r="C124" s="425"/>
      <c r="D124" s="426"/>
    </row>
    <row r="125" spans="1:4">
      <c r="A125" s="162"/>
      <c r="B125" s="430"/>
      <c r="C125" s="431"/>
      <c r="D125" s="432"/>
    </row>
    <row r="126" spans="1:4">
      <c r="A126" s="74" t="s">
        <v>172</v>
      </c>
      <c r="B126" s="436" t="s">
        <v>175</v>
      </c>
      <c r="C126" s="437"/>
      <c r="D126" s="438"/>
    </row>
    <row r="127" spans="1:4">
      <c r="A127" s="79" t="s">
        <v>174</v>
      </c>
      <c r="B127" s="424" t="s">
        <v>167</v>
      </c>
      <c r="C127" s="425"/>
      <c r="D127" s="426"/>
    </row>
    <row r="128" spans="1:4">
      <c r="A128" s="77"/>
      <c r="B128" s="427"/>
      <c r="C128" s="428"/>
      <c r="D128" s="429"/>
    </row>
    <row r="129" spans="1:4">
      <c r="A129" s="75"/>
      <c r="B129" s="430"/>
      <c r="C129" s="431"/>
      <c r="D129" s="432"/>
    </row>
    <row r="130" spans="1:4">
      <c r="A130" s="74" t="s">
        <v>176</v>
      </c>
      <c r="B130" s="424" t="s">
        <v>169</v>
      </c>
      <c r="C130" s="425"/>
      <c r="D130" s="426"/>
    </row>
    <row r="131" spans="1:4">
      <c r="A131" s="162"/>
      <c r="B131" s="430"/>
      <c r="C131" s="431"/>
      <c r="D131" s="432"/>
    </row>
    <row r="132" spans="1:4">
      <c r="A132" s="74" t="s">
        <v>178</v>
      </c>
      <c r="B132" s="424" t="s">
        <v>171</v>
      </c>
      <c r="C132" s="425"/>
      <c r="D132" s="426"/>
    </row>
    <row r="133" spans="1:4">
      <c r="A133" s="162"/>
      <c r="B133" s="430"/>
      <c r="C133" s="431"/>
      <c r="D133" s="432"/>
    </row>
    <row r="134" spans="1:4">
      <c r="A134" s="74" t="s">
        <v>195</v>
      </c>
      <c r="B134" s="424" t="s">
        <v>177</v>
      </c>
      <c r="C134" s="425"/>
      <c r="D134" s="426"/>
    </row>
    <row r="135" spans="1:4">
      <c r="A135" s="162"/>
      <c r="B135" s="430"/>
      <c r="C135" s="431"/>
      <c r="D135" s="432"/>
    </row>
    <row r="136" spans="1:4" ht="15.75" thickBot="1">
      <c r="A136" s="161" t="s">
        <v>182</v>
      </c>
      <c r="B136" s="452" t="s">
        <v>200</v>
      </c>
      <c r="C136" s="453"/>
      <c r="D136" s="454"/>
    </row>
    <row r="137" spans="1:4" ht="15.75" thickBot="1">
      <c r="A137" s="114" t="s">
        <v>48</v>
      </c>
      <c r="B137" s="108"/>
      <c r="C137" s="108"/>
      <c r="D137" s="115">
        <v>149045.94</v>
      </c>
    </row>
    <row r="138" spans="1:4" ht="15.75" thickBot="1">
      <c r="A138" s="530" t="s">
        <v>181</v>
      </c>
      <c r="B138" s="531"/>
      <c r="C138" s="531"/>
      <c r="D138" s="165"/>
    </row>
    <row r="139" spans="1:4" ht="15" customHeight="1">
      <c r="A139" s="219" t="s">
        <v>183</v>
      </c>
      <c r="B139" s="494" t="s">
        <v>1653</v>
      </c>
      <c r="C139" s="495"/>
      <c r="D139" s="165"/>
    </row>
    <row r="140" spans="1:4">
      <c r="A140" s="161"/>
      <c r="B140" s="427"/>
      <c r="C140" s="476"/>
      <c r="D140" s="116"/>
    </row>
    <row r="141" spans="1:4">
      <c r="A141" s="161"/>
      <c r="B141" s="427"/>
      <c r="C141" s="476"/>
      <c r="D141" s="116"/>
    </row>
    <row r="142" spans="1:4">
      <c r="A142" s="161"/>
      <c r="B142" s="427"/>
      <c r="C142" s="476"/>
      <c r="D142" s="116"/>
    </row>
    <row r="143" spans="1:4">
      <c r="A143" s="162"/>
      <c r="B143" s="430"/>
      <c r="C143" s="496"/>
      <c r="D143" s="154">
        <v>42439.7</v>
      </c>
    </row>
    <row r="144" spans="1:4">
      <c r="A144" s="74" t="s">
        <v>196</v>
      </c>
      <c r="B144" s="424" t="s">
        <v>311</v>
      </c>
      <c r="C144" s="493"/>
      <c r="D144" s="141"/>
    </row>
    <row r="145" spans="1:4">
      <c r="A145" s="162"/>
      <c r="B145" s="430"/>
      <c r="C145" s="496"/>
      <c r="D145" s="154">
        <v>1168.07</v>
      </c>
    </row>
    <row r="146" spans="1:4" ht="15.75" thickBot="1">
      <c r="A146" s="74" t="s">
        <v>197</v>
      </c>
      <c r="B146" s="424" t="s">
        <v>1651</v>
      </c>
      <c r="C146" s="493"/>
      <c r="D146" s="141">
        <v>23906.400000000001</v>
      </c>
    </row>
    <row r="147" spans="1:4" ht="15.75" thickBot="1">
      <c r="A147" s="215" t="s">
        <v>48</v>
      </c>
      <c r="B147" s="108"/>
      <c r="C147" s="108"/>
      <c r="D147" s="115">
        <f>SUM(D139:D146)</f>
        <v>67514.17</v>
      </c>
    </row>
    <row r="148" spans="1:4">
      <c r="A148" s="522" t="s">
        <v>53</v>
      </c>
      <c r="B148" s="523"/>
      <c r="C148" s="46"/>
      <c r="D148" s="33">
        <f>SUM(D57,D92,D137,D147)</f>
        <v>1033223.63</v>
      </c>
    </row>
    <row r="149" spans="1:4">
      <c r="A149" s="687" t="s">
        <v>1686</v>
      </c>
      <c r="B149" s="687"/>
      <c r="C149" s="687"/>
      <c r="D149" s="688">
        <v>3250261.57</v>
      </c>
    </row>
    <row r="150" spans="1:4">
      <c r="A150" s="687"/>
      <c r="B150" s="687"/>
      <c r="C150" s="687"/>
      <c r="D150" s="688"/>
    </row>
    <row r="151" spans="1:4">
      <c r="A151" s="562" t="s">
        <v>1687</v>
      </c>
      <c r="B151" s="562"/>
      <c r="C151" s="562"/>
      <c r="D151" s="683">
        <v>731131.48</v>
      </c>
    </row>
    <row r="152" spans="1:4">
      <c r="A152" s="577"/>
      <c r="B152" s="577"/>
      <c r="C152" s="577"/>
      <c r="D152" s="471"/>
    </row>
    <row r="153" spans="1:4">
      <c r="A153" s="486" t="s">
        <v>1665</v>
      </c>
      <c r="B153" s="487"/>
      <c r="C153" s="488"/>
      <c r="D153" s="470">
        <v>177912.07</v>
      </c>
    </row>
    <row r="154" spans="1:4">
      <c r="A154" s="489"/>
      <c r="B154" s="490"/>
      <c r="C154" s="491"/>
      <c r="D154" s="492"/>
    </row>
    <row r="155" spans="1:4">
      <c r="A155" s="29"/>
      <c r="B155" s="29"/>
      <c r="C155" s="29"/>
      <c r="D155" s="29"/>
    </row>
    <row r="156" spans="1:4">
      <c r="A156" s="29"/>
      <c r="B156" s="29"/>
      <c r="C156" s="29"/>
      <c r="D156" s="29"/>
    </row>
    <row r="157" spans="1:4">
      <c r="A157" s="29"/>
      <c r="B157" s="29"/>
      <c r="C157" s="29"/>
      <c r="D157" s="29"/>
    </row>
    <row r="158" spans="1:4">
      <c r="A158" s="29"/>
      <c r="B158" s="29"/>
      <c r="C158" s="29"/>
      <c r="D158" s="29"/>
    </row>
    <row r="159" spans="1:4">
      <c r="A159" s="29"/>
      <c r="B159" s="29"/>
      <c r="C159" s="29"/>
      <c r="D159" s="29"/>
    </row>
    <row r="160" spans="1:4">
      <c r="A160" s="29"/>
      <c r="B160" s="29"/>
      <c r="C160" s="29"/>
      <c r="D160" s="29"/>
    </row>
    <row r="161" spans="1:4">
      <c r="A161" s="29"/>
      <c r="B161" s="29"/>
      <c r="C161" s="29"/>
      <c r="D161" s="29"/>
    </row>
  </sheetData>
  <mergeCells count="59">
    <mergeCell ref="C85:C86"/>
    <mergeCell ref="B123:D123"/>
    <mergeCell ref="B124:D125"/>
    <mergeCell ref="B126:D126"/>
    <mergeCell ref="B116:D116"/>
    <mergeCell ref="B117:D120"/>
    <mergeCell ref="A88:B88"/>
    <mergeCell ref="A90:B91"/>
    <mergeCell ref="A94:D94"/>
    <mergeCell ref="B97:D99"/>
    <mergeCell ref="A100:A102"/>
    <mergeCell ref="B100:D102"/>
    <mergeCell ref="A1:D1"/>
    <mergeCell ref="A3:B3"/>
    <mergeCell ref="A4:B4"/>
    <mergeCell ref="A5:B5"/>
    <mergeCell ref="A6:B6"/>
    <mergeCell ref="D70:D71"/>
    <mergeCell ref="A69:B69"/>
    <mergeCell ref="C70:C71"/>
    <mergeCell ref="A12:D13"/>
    <mergeCell ref="A66:B67"/>
    <mergeCell ref="C66:C67"/>
    <mergeCell ref="D66:D67"/>
    <mergeCell ref="A68:B68"/>
    <mergeCell ref="A7:B7"/>
    <mergeCell ref="A8:B8"/>
    <mergeCell ref="A9:B9"/>
    <mergeCell ref="A10:B10"/>
    <mergeCell ref="A72:B76"/>
    <mergeCell ref="C72:C76"/>
    <mergeCell ref="D72:D76"/>
    <mergeCell ref="B139:C143"/>
    <mergeCell ref="B121:D122"/>
    <mergeCell ref="B127:D129"/>
    <mergeCell ref="A77:B77"/>
    <mergeCell ref="A78:B78"/>
    <mergeCell ref="D85:D86"/>
    <mergeCell ref="A85:B86"/>
    <mergeCell ref="A80:B80"/>
    <mergeCell ref="A83:B84"/>
    <mergeCell ref="C83:C84"/>
    <mergeCell ref="D83:D84"/>
    <mergeCell ref="B103:D108"/>
    <mergeCell ref="B110:D115"/>
    <mergeCell ref="A148:B148"/>
    <mergeCell ref="A153:C154"/>
    <mergeCell ref="B130:D131"/>
    <mergeCell ref="B132:D133"/>
    <mergeCell ref="B134:D135"/>
    <mergeCell ref="B136:D136"/>
    <mergeCell ref="A138:C138"/>
    <mergeCell ref="B144:C145"/>
    <mergeCell ref="B146:C146"/>
    <mergeCell ref="D153:D154"/>
    <mergeCell ref="A149:C150"/>
    <mergeCell ref="D149:D150"/>
    <mergeCell ref="A151:C152"/>
    <mergeCell ref="D151:D152"/>
  </mergeCells>
  <pageMargins left="0.41" right="0.42" top="0.56000000000000005" bottom="0.91"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148"/>
  <sheetViews>
    <sheetView topLeftCell="A115" zoomScale="89" zoomScaleNormal="89" workbookViewId="0">
      <selection activeCell="A121" sqref="A121:D124"/>
    </sheetView>
  </sheetViews>
  <sheetFormatPr defaultRowHeight="15"/>
  <cols>
    <col min="1" max="1" width="12.28515625" customWidth="1"/>
    <col min="2" max="2" width="38.7109375" customWidth="1"/>
    <col min="3" max="3" width="23.42578125" customWidth="1"/>
    <col min="4" max="4" width="21.7109375" customWidth="1"/>
    <col min="5" max="5" width="10.42578125" style="10" bestFit="1" customWidth="1"/>
    <col min="6" max="6" width="12" bestFit="1" customWidth="1"/>
    <col min="7" max="7" width="11.7109375" bestFit="1" customWidth="1"/>
    <col min="8" max="8" width="13.140625" bestFit="1" customWidth="1"/>
    <col min="9" max="9" width="11.7109375" bestFit="1" customWidth="1"/>
  </cols>
  <sheetData>
    <row r="1" spans="1:9" ht="15" customHeight="1">
      <c r="A1" s="473" t="s">
        <v>514</v>
      </c>
      <c r="B1" s="473"/>
      <c r="C1" s="473"/>
      <c r="D1" s="473"/>
    </row>
    <row r="2" spans="1:9">
      <c r="A2" s="474" t="s">
        <v>54</v>
      </c>
      <c r="B2" s="474"/>
      <c r="C2" s="30"/>
      <c r="D2" s="30"/>
    </row>
    <row r="3" spans="1:9">
      <c r="A3" s="481" t="s">
        <v>47</v>
      </c>
      <c r="B3" s="481"/>
      <c r="C3" s="30">
        <v>1969</v>
      </c>
      <c r="D3" s="30"/>
    </row>
    <row r="4" spans="1:9">
      <c r="A4" s="481" t="s">
        <v>44</v>
      </c>
      <c r="B4" s="481"/>
      <c r="C4" s="30">
        <v>87</v>
      </c>
      <c r="D4" s="30"/>
    </row>
    <row r="5" spans="1:9">
      <c r="A5" s="481" t="s">
        <v>45</v>
      </c>
      <c r="B5" s="481"/>
      <c r="C5" s="30">
        <v>5</v>
      </c>
      <c r="D5" s="30"/>
    </row>
    <row r="6" spans="1:9">
      <c r="A6" s="481" t="s">
        <v>46</v>
      </c>
      <c r="B6" s="481"/>
      <c r="C6" s="30">
        <v>6</v>
      </c>
      <c r="D6" s="30"/>
    </row>
    <row r="7" spans="1:9">
      <c r="A7" s="481" t="s">
        <v>51</v>
      </c>
      <c r="B7" s="481"/>
      <c r="C7" s="30">
        <v>4237.3</v>
      </c>
      <c r="D7" s="30"/>
    </row>
    <row r="8" spans="1:9">
      <c r="A8" s="481" t="s">
        <v>56</v>
      </c>
      <c r="B8" s="481"/>
      <c r="C8" s="30">
        <v>411.2</v>
      </c>
      <c r="D8" s="30"/>
    </row>
    <row r="9" spans="1:9">
      <c r="A9" s="481" t="s">
        <v>52</v>
      </c>
      <c r="B9" s="481"/>
      <c r="C9" s="30">
        <v>175</v>
      </c>
      <c r="D9" s="30"/>
    </row>
    <row r="10" spans="1:9" s="5" customFormat="1">
      <c r="A10" s="29"/>
      <c r="B10" s="29"/>
      <c r="C10" s="29"/>
      <c r="D10" s="29"/>
      <c r="E10" s="11"/>
      <c r="H10" s="12"/>
      <c r="I10" s="12"/>
    </row>
    <row r="11" spans="1:9" s="5" customFormat="1" ht="15.75" thickBot="1">
      <c r="A11" s="479" t="s">
        <v>179</v>
      </c>
      <c r="B11" s="480"/>
      <c r="C11" s="480"/>
      <c r="D11" s="480"/>
      <c r="E11" s="11"/>
    </row>
    <row r="12" spans="1:9" s="5" customFormat="1">
      <c r="A12" s="81" t="s">
        <v>142</v>
      </c>
      <c r="B12" s="82"/>
      <c r="C12" s="82"/>
      <c r="D12" s="83"/>
      <c r="E12" s="11"/>
    </row>
    <row r="13" spans="1:9" s="5" customFormat="1">
      <c r="A13" s="84" t="s">
        <v>143</v>
      </c>
      <c r="B13" s="39"/>
      <c r="C13" s="39"/>
      <c r="D13" s="85"/>
      <c r="E13" s="11"/>
    </row>
    <row r="14" spans="1:9" s="5" customFormat="1">
      <c r="A14" s="86" t="s">
        <v>273</v>
      </c>
      <c r="B14" s="39"/>
      <c r="C14" s="39"/>
      <c r="D14" s="80"/>
      <c r="E14" s="11"/>
    </row>
    <row r="15" spans="1:9" s="5" customFormat="1">
      <c r="A15" s="172" t="s">
        <v>920</v>
      </c>
      <c r="B15" s="48" t="s">
        <v>726</v>
      </c>
      <c r="C15" s="48"/>
      <c r="D15" s="207">
        <v>29970.73</v>
      </c>
      <c r="E15" s="11"/>
    </row>
    <row r="16" spans="1:9" s="5" customFormat="1">
      <c r="A16" s="84" t="s">
        <v>146</v>
      </c>
      <c r="B16" s="39"/>
      <c r="C16" s="39"/>
      <c r="D16" s="85"/>
      <c r="E16" s="11"/>
    </row>
    <row r="17" spans="1:5" s="5" customFormat="1">
      <c r="A17" s="86" t="s">
        <v>147</v>
      </c>
      <c r="B17" s="39"/>
      <c r="C17" s="39"/>
      <c r="D17" s="85"/>
      <c r="E17" s="11"/>
    </row>
    <row r="18" spans="1:5" s="5" customFormat="1">
      <c r="A18" s="87" t="s">
        <v>633</v>
      </c>
      <c r="B18" s="39" t="s">
        <v>634</v>
      </c>
      <c r="C18" s="39"/>
      <c r="D18" s="85"/>
      <c r="E18" s="11"/>
    </row>
    <row r="19" spans="1:5" s="5" customFormat="1">
      <c r="A19" s="86"/>
      <c r="B19" s="39" t="s">
        <v>635</v>
      </c>
      <c r="C19" s="39"/>
      <c r="D19" s="85"/>
      <c r="E19" s="11"/>
    </row>
    <row r="20" spans="1:5" s="5" customFormat="1">
      <c r="A20" s="95"/>
      <c r="B20" s="48" t="s">
        <v>636</v>
      </c>
      <c r="C20" s="48"/>
      <c r="D20" s="105">
        <v>6324.97</v>
      </c>
      <c r="E20" s="11"/>
    </row>
    <row r="21" spans="1:5" s="5" customFormat="1">
      <c r="A21" s="86" t="s">
        <v>148</v>
      </c>
      <c r="B21" s="39"/>
      <c r="C21" s="39"/>
      <c r="D21" s="85"/>
      <c r="E21" s="11"/>
    </row>
    <row r="22" spans="1:5" s="5" customFormat="1">
      <c r="A22" s="87" t="s">
        <v>356</v>
      </c>
      <c r="B22" s="39" t="s">
        <v>1062</v>
      </c>
      <c r="C22" s="39"/>
      <c r="D22" s="85"/>
      <c r="E22" s="11"/>
    </row>
    <row r="23" spans="1:5" s="5" customFormat="1">
      <c r="A23" s="172"/>
      <c r="B23" s="48" t="s">
        <v>1063</v>
      </c>
      <c r="C23" s="48"/>
      <c r="D23" s="105">
        <v>795.09</v>
      </c>
      <c r="E23" s="11"/>
    </row>
    <row r="24" spans="1:5" s="5" customFormat="1" ht="14.25" customHeight="1">
      <c r="A24" s="86" t="s">
        <v>285</v>
      </c>
      <c r="B24" s="39"/>
      <c r="C24" s="39"/>
      <c r="D24" s="85"/>
      <c r="E24" s="11"/>
    </row>
    <row r="25" spans="1:5" s="5" customFormat="1">
      <c r="A25" s="172" t="s">
        <v>778</v>
      </c>
      <c r="B25" s="48" t="s">
        <v>779</v>
      </c>
      <c r="C25" s="48"/>
      <c r="D25" s="105">
        <v>1969.21</v>
      </c>
      <c r="E25" s="11"/>
    </row>
    <row r="26" spans="1:5" s="5" customFormat="1">
      <c r="A26" s="86" t="s">
        <v>286</v>
      </c>
      <c r="B26" s="39"/>
      <c r="C26" s="39"/>
      <c r="D26" s="85"/>
      <c r="E26" s="11"/>
    </row>
    <row r="27" spans="1:5" s="5" customFormat="1">
      <c r="A27" s="87" t="s">
        <v>1205</v>
      </c>
      <c r="B27" s="39" t="s">
        <v>1206</v>
      </c>
      <c r="C27" s="39"/>
      <c r="D27" s="85"/>
      <c r="E27" s="11"/>
    </row>
    <row r="28" spans="1:5" s="5" customFormat="1">
      <c r="A28" s="87"/>
      <c r="B28" s="39" t="s">
        <v>1207</v>
      </c>
      <c r="C28" s="39"/>
      <c r="D28" s="85">
        <v>688.14</v>
      </c>
      <c r="E28" s="11"/>
    </row>
    <row r="29" spans="1:5" s="5" customFormat="1">
      <c r="A29" s="180" t="s">
        <v>202</v>
      </c>
      <c r="B29" s="47"/>
      <c r="C29" s="47"/>
      <c r="D29" s="155"/>
      <c r="E29" s="11"/>
    </row>
    <row r="30" spans="1:5" s="5" customFormat="1">
      <c r="A30" s="127" t="s">
        <v>401</v>
      </c>
      <c r="B30" s="39"/>
      <c r="C30" s="39"/>
      <c r="D30" s="85"/>
      <c r="E30" s="11"/>
    </row>
    <row r="31" spans="1:5" s="5" customFormat="1">
      <c r="A31" s="87" t="s">
        <v>523</v>
      </c>
      <c r="B31" s="39"/>
      <c r="C31" s="39"/>
      <c r="D31" s="85"/>
      <c r="E31" s="11"/>
    </row>
    <row r="32" spans="1:5" s="5" customFormat="1">
      <c r="A32" s="87" t="s">
        <v>404</v>
      </c>
      <c r="B32" s="39"/>
      <c r="C32" s="39"/>
      <c r="D32" s="85"/>
      <c r="E32" s="11"/>
    </row>
    <row r="33" spans="1:5" s="5" customFormat="1">
      <c r="A33" s="87" t="s">
        <v>524</v>
      </c>
      <c r="B33" s="39"/>
      <c r="C33" s="39"/>
      <c r="D33" s="85"/>
      <c r="E33" s="11"/>
    </row>
    <row r="34" spans="1:5" s="5" customFormat="1">
      <c r="A34" s="87" t="s">
        <v>632</v>
      </c>
      <c r="B34" s="39"/>
      <c r="C34" s="39"/>
      <c r="D34" s="85"/>
      <c r="E34" s="11"/>
    </row>
    <row r="35" spans="1:5" s="5" customFormat="1" ht="15.75" thickBot="1">
      <c r="A35" s="87" t="s">
        <v>525</v>
      </c>
      <c r="B35" s="39"/>
      <c r="C35" s="39"/>
      <c r="D35" s="85">
        <f>33796.55+4962.77</f>
        <v>38759.320000000007</v>
      </c>
      <c r="E35" s="11"/>
    </row>
    <row r="36" spans="1:5" s="5" customFormat="1" ht="15.75" thickBot="1">
      <c r="A36" s="88" t="s">
        <v>48</v>
      </c>
      <c r="B36" s="89"/>
      <c r="C36" s="89"/>
      <c r="D36" s="90">
        <f>SUM(D13:D35)</f>
        <v>78507.459999999992</v>
      </c>
      <c r="E36" s="11"/>
    </row>
    <row r="37" spans="1:5" s="29" customFormat="1" ht="12.75">
      <c r="A37" s="39"/>
      <c r="B37" s="39"/>
      <c r="C37" s="39"/>
      <c r="D37" s="39"/>
      <c r="E37" s="28"/>
    </row>
    <row r="38" spans="1:5" s="5" customFormat="1">
      <c r="A38" s="103" t="s">
        <v>152</v>
      </c>
      <c r="B38" s="47"/>
      <c r="C38" s="26"/>
      <c r="D38" s="136"/>
      <c r="E38" s="11"/>
    </row>
    <row r="39" spans="1:5" s="5" customFormat="1">
      <c r="A39" s="86" t="s">
        <v>204</v>
      </c>
      <c r="B39" s="41"/>
      <c r="C39" s="64"/>
      <c r="D39" s="116">
        <v>91237.24</v>
      </c>
      <c r="E39" s="11"/>
    </row>
    <row r="40" spans="1:5" s="5" customFormat="1">
      <c r="A40" s="86" t="s">
        <v>50</v>
      </c>
      <c r="B40" s="39"/>
      <c r="C40" s="52"/>
      <c r="D40" s="93"/>
      <c r="E40" s="11"/>
    </row>
    <row r="41" spans="1:5" s="5" customFormat="1">
      <c r="A41" s="172" t="s">
        <v>322</v>
      </c>
      <c r="B41" s="48"/>
      <c r="C41" s="24" t="s">
        <v>1543</v>
      </c>
      <c r="D41" s="96"/>
      <c r="E41" s="11"/>
    </row>
    <row r="42" spans="1:5" s="5" customFormat="1">
      <c r="A42" s="172" t="s">
        <v>335</v>
      </c>
      <c r="B42" s="48"/>
      <c r="C42" s="24" t="s">
        <v>317</v>
      </c>
      <c r="D42" s="96"/>
      <c r="E42" s="11"/>
    </row>
    <row r="43" spans="1:5" s="5" customFormat="1">
      <c r="A43" s="257" t="s">
        <v>326</v>
      </c>
      <c r="B43" s="258"/>
      <c r="C43" s="259" t="s">
        <v>41</v>
      </c>
      <c r="D43" s="260"/>
      <c r="E43" s="11"/>
    </row>
    <row r="44" spans="1:5" s="5" customFormat="1">
      <c r="A44" s="506" t="s">
        <v>334</v>
      </c>
      <c r="B44" s="507"/>
      <c r="C44" s="455" t="s">
        <v>40</v>
      </c>
      <c r="D44" s="457"/>
      <c r="E44" s="11"/>
    </row>
    <row r="45" spans="1:5" s="5" customFormat="1">
      <c r="A45" s="508"/>
      <c r="B45" s="509"/>
      <c r="C45" s="456"/>
      <c r="D45" s="458"/>
      <c r="E45" s="11"/>
    </row>
    <row r="46" spans="1:5" s="5" customFormat="1">
      <c r="A46" s="502" t="s">
        <v>329</v>
      </c>
      <c r="B46" s="503"/>
      <c r="C46" s="225" t="s">
        <v>40</v>
      </c>
      <c r="D46" s="260"/>
      <c r="E46" s="11"/>
    </row>
    <row r="47" spans="1:5" s="5" customFormat="1">
      <c r="A47" s="97" t="s">
        <v>330</v>
      </c>
      <c r="B47" s="54"/>
      <c r="C47" s="465" t="s">
        <v>41</v>
      </c>
      <c r="D47" s="457"/>
      <c r="E47" s="11"/>
    </row>
    <row r="48" spans="1:5" s="5" customFormat="1">
      <c r="A48" s="98" t="s">
        <v>331</v>
      </c>
      <c r="B48" s="55"/>
      <c r="C48" s="466"/>
      <c r="D48" s="458"/>
      <c r="E48" s="11"/>
    </row>
    <row r="49" spans="1:6" s="5" customFormat="1">
      <c r="A49" s="510" t="s">
        <v>338</v>
      </c>
      <c r="B49" s="453"/>
      <c r="C49" s="236" t="s">
        <v>39</v>
      </c>
      <c r="D49" s="248"/>
      <c r="E49" s="11"/>
    </row>
    <row r="50" spans="1:6" s="5" customFormat="1">
      <c r="A50" s="100" t="s">
        <v>186</v>
      </c>
      <c r="B50" s="46"/>
      <c r="C50" s="60" t="s">
        <v>315</v>
      </c>
      <c r="D50" s="131">
        <v>25194.11</v>
      </c>
    </row>
    <row r="51" spans="1:6" s="5" customFormat="1">
      <c r="A51" s="461" t="s">
        <v>155</v>
      </c>
      <c r="B51" s="462"/>
      <c r="C51" s="60" t="s">
        <v>315</v>
      </c>
      <c r="D51" s="133">
        <v>25550.91</v>
      </c>
      <c r="E51" s="199"/>
      <c r="F51" s="199"/>
    </row>
    <row r="52" spans="1:6" s="5" customFormat="1">
      <c r="A52" s="100" t="s">
        <v>308</v>
      </c>
      <c r="B52" s="57"/>
      <c r="C52" s="224" t="s">
        <v>108</v>
      </c>
      <c r="D52" s="153">
        <v>270.38</v>
      </c>
      <c r="E52" s="11"/>
    </row>
    <row r="53" spans="1:6" s="5" customFormat="1">
      <c r="A53" s="100" t="s">
        <v>921</v>
      </c>
      <c r="B53" s="58"/>
      <c r="C53" s="224" t="s">
        <v>375</v>
      </c>
      <c r="D53" s="135">
        <v>2448.56</v>
      </c>
      <c r="E53" s="11"/>
    </row>
    <row r="54" spans="1:6" s="5" customFormat="1" ht="15" customHeight="1">
      <c r="A54" s="461" t="s">
        <v>1540</v>
      </c>
      <c r="B54" s="462"/>
      <c r="C54" s="60" t="s">
        <v>2</v>
      </c>
      <c r="D54" s="133">
        <v>1421.69</v>
      </c>
      <c r="E54" s="11"/>
    </row>
    <row r="55" spans="1:6" s="5" customFormat="1">
      <c r="A55" s="101" t="s">
        <v>206</v>
      </c>
      <c r="B55" s="32"/>
      <c r="C55" s="60" t="s">
        <v>1542</v>
      </c>
      <c r="D55" s="134">
        <v>2635.36</v>
      </c>
      <c r="E55" s="11"/>
    </row>
    <row r="56" spans="1:6" s="5" customFormat="1" ht="15" customHeight="1">
      <c r="A56" s="439" t="s">
        <v>1541</v>
      </c>
      <c r="B56" s="440"/>
      <c r="C56" s="443" t="s">
        <v>298</v>
      </c>
      <c r="D56" s="445">
        <v>1280</v>
      </c>
      <c r="E56" s="11"/>
    </row>
    <row r="57" spans="1:6" s="5" customFormat="1">
      <c r="A57" s="504"/>
      <c r="B57" s="449"/>
      <c r="C57" s="469"/>
      <c r="D57" s="505"/>
      <c r="E57" s="11"/>
    </row>
    <row r="58" spans="1:6" s="5" customFormat="1">
      <c r="A58" s="100" t="s">
        <v>191</v>
      </c>
      <c r="B58" s="58"/>
      <c r="C58" s="60" t="s">
        <v>39</v>
      </c>
      <c r="D58" s="131">
        <v>3220.33</v>
      </c>
      <c r="E58" s="199"/>
    </row>
    <row r="59" spans="1:6" s="5" customFormat="1">
      <c r="A59" s="461" t="s">
        <v>240</v>
      </c>
      <c r="B59" s="462"/>
      <c r="C59" s="60" t="s">
        <v>42</v>
      </c>
      <c r="D59" s="131">
        <v>27500.07</v>
      </c>
      <c r="E59" s="11"/>
    </row>
    <row r="60" spans="1:6" s="5" customFormat="1">
      <c r="A60" s="103" t="s">
        <v>50</v>
      </c>
      <c r="B60" s="47"/>
      <c r="C60" s="26"/>
      <c r="D60" s="155"/>
      <c r="E60" s="11"/>
    </row>
    <row r="61" spans="1:6" s="5" customFormat="1" ht="15" customHeight="1">
      <c r="A61" s="475" t="s">
        <v>347</v>
      </c>
      <c r="B61" s="476"/>
      <c r="C61" s="52"/>
      <c r="D61" s="80">
        <v>12922</v>
      </c>
      <c r="E61" s="11"/>
    </row>
    <row r="62" spans="1:6" s="5" customFormat="1" ht="15.75" thickBot="1">
      <c r="A62" s="475"/>
      <c r="B62" s="476"/>
      <c r="C62" s="107"/>
      <c r="D62" s="85"/>
      <c r="E62" s="11"/>
    </row>
    <row r="63" spans="1:6" s="5" customFormat="1" ht="15.75" thickBot="1">
      <c r="A63" s="114" t="s">
        <v>48</v>
      </c>
      <c r="B63" s="108"/>
      <c r="C63" s="108"/>
      <c r="D63" s="72">
        <f>SUM(D39,D50:D59)</f>
        <v>180758.65</v>
      </c>
      <c r="E63" s="11"/>
    </row>
    <row r="64" spans="1:6" s="5" customFormat="1">
      <c r="A64" s="65"/>
      <c r="B64" s="39"/>
      <c r="C64" s="39"/>
      <c r="D64" s="41"/>
      <c r="E64" s="11"/>
    </row>
    <row r="65" spans="1:5" s="5" customFormat="1">
      <c r="A65" s="65"/>
      <c r="B65" s="39"/>
      <c r="C65" s="39"/>
      <c r="D65" s="41"/>
      <c r="E65" s="11"/>
    </row>
    <row r="66" spans="1:5" s="5" customFormat="1">
      <c r="A66" s="433" t="s">
        <v>180</v>
      </c>
      <c r="B66" s="433"/>
      <c r="C66" s="433"/>
      <c r="D66" s="433"/>
      <c r="E66" s="11"/>
    </row>
    <row r="67" spans="1:5" s="5" customFormat="1" ht="15" customHeight="1" thickBot="1">
      <c r="A67" s="143"/>
      <c r="B67" s="143"/>
      <c r="C67" s="143"/>
      <c r="D67" s="143"/>
      <c r="E67" s="11"/>
    </row>
    <row r="68" spans="1:5" s="5" customFormat="1">
      <c r="A68" s="156" t="s">
        <v>130</v>
      </c>
      <c r="B68" s="227" t="s">
        <v>156</v>
      </c>
      <c r="C68" s="228"/>
      <c r="D68" s="229"/>
      <c r="E68" s="11"/>
    </row>
    <row r="69" spans="1:5" s="5" customFormat="1">
      <c r="A69" s="157" t="s">
        <v>131</v>
      </c>
      <c r="B69" s="513" t="s">
        <v>198</v>
      </c>
      <c r="C69" s="514"/>
      <c r="D69" s="515"/>
      <c r="E69" s="11"/>
    </row>
    <row r="70" spans="1:5" s="5" customFormat="1">
      <c r="A70" s="164"/>
      <c r="B70" s="524"/>
      <c r="C70" s="525"/>
      <c r="D70" s="526"/>
      <c r="E70" s="11"/>
    </row>
    <row r="71" spans="1:5" s="5" customFormat="1">
      <c r="A71" s="158"/>
      <c r="B71" s="516"/>
      <c r="C71" s="517"/>
      <c r="D71" s="518"/>
      <c r="E71" s="11"/>
    </row>
    <row r="72" spans="1:5" s="5" customFormat="1" ht="15" customHeight="1">
      <c r="A72" s="483" t="s">
        <v>132</v>
      </c>
      <c r="B72" s="513" t="s">
        <v>157</v>
      </c>
      <c r="C72" s="514"/>
      <c r="D72" s="515"/>
      <c r="E72" s="11"/>
    </row>
    <row r="73" spans="1:5" s="5" customFormat="1">
      <c r="A73" s="483"/>
      <c r="B73" s="524"/>
      <c r="C73" s="525"/>
      <c r="D73" s="526"/>
      <c r="E73" s="11"/>
    </row>
    <row r="74" spans="1:5" s="5" customFormat="1" ht="15" customHeight="1">
      <c r="A74" s="484"/>
      <c r="B74" s="516"/>
      <c r="C74" s="517"/>
      <c r="D74" s="518"/>
      <c r="E74" s="11"/>
    </row>
    <row r="75" spans="1:5" s="5" customFormat="1">
      <c r="A75" s="159" t="s">
        <v>159</v>
      </c>
      <c r="B75" s="513" t="s">
        <v>158</v>
      </c>
      <c r="C75" s="514"/>
      <c r="D75" s="515"/>
      <c r="E75" s="11"/>
    </row>
    <row r="76" spans="1:5" s="5" customFormat="1">
      <c r="A76" s="160"/>
      <c r="B76" s="524"/>
      <c r="C76" s="525"/>
      <c r="D76" s="526"/>
      <c r="E76" s="11"/>
    </row>
    <row r="77" spans="1:5" s="5" customFormat="1">
      <c r="A77" s="161"/>
      <c r="B77" s="524"/>
      <c r="C77" s="525"/>
      <c r="D77" s="526"/>
      <c r="E77" s="11"/>
    </row>
    <row r="78" spans="1:5" s="5" customFormat="1">
      <c r="A78" s="161"/>
      <c r="B78" s="524"/>
      <c r="C78" s="525"/>
      <c r="D78" s="526"/>
      <c r="E78" s="11"/>
    </row>
    <row r="79" spans="1:5" s="5" customFormat="1">
      <c r="A79" s="161"/>
      <c r="B79" s="524"/>
      <c r="C79" s="525"/>
      <c r="D79" s="526"/>
      <c r="E79" s="11"/>
    </row>
    <row r="80" spans="1:5" s="5" customFormat="1">
      <c r="A80" s="162"/>
      <c r="B80" s="516"/>
      <c r="C80" s="517"/>
      <c r="D80" s="518"/>
      <c r="E80" s="11"/>
    </row>
    <row r="81" spans="1:5" s="5" customFormat="1">
      <c r="A81" s="163" t="s">
        <v>160</v>
      </c>
      <c r="B81" s="230" t="s">
        <v>161</v>
      </c>
      <c r="C81" s="210"/>
      <c r="D81" s="231"/>
      <c r="E81" s="11"/>
    </row>
    <row r="82" spans="1:5" s="5" customFormat="1">
      <c r="A82" s="74" t="s">
        <v>162</v>
      </c>
      <c r="B82" s="513" t="s">
        <v>199</v>
      </c>
      <c r="C82" s="514"/>
      <c r="D82" s="515"/>
      <c r="E82" s="11"/>
    </row>
    <row r="83" spans="1:5" s="5" customFormat="1">
      <c r="A83" s="161"/>
      <c r="B83" s="524"/>
      <c r="C83" s="525"/>
      <c r="D83" s="526"/>
      <c r="E83" s="11"/>
    </row>
    <row r="84" spans="1:5" s="5" customFormat="1">
      <c r="A84" s="161"/>
      <c r="B84" s="524"/>
      <c r="C84" s="525"/>
      <c r="D84" s="526"/>
      <c r="E84" s="11"/>
    </row>
    <row r="85" spans="1:5" s="5" customFormat="1">
      <c r="A85" s="161"/>
      <c r="B85" s="524"/>
      <c r="C85" s="525"/>
      <c r="D85" s="526"/>
      <c r="E85" s="11"/>
    </row>
    <row r="86" spans="1:5" s="5" customFormat="1">
      <c r="A86" s="161"/>
      <c r="B86" s="524"/>
      <c r="C86" s="525"/>
      <c r="D86" s="526"/>
      <c r="E86" s="11"/>
    </row>
    <row r="87" spans="1:5" s="5" customFormat="1">
      <c r="A87" s="161"/>
      <c r="B87" s="524"/>
      <c r="C87" s="525"/>
      <c r="D87" s="526"/>
      <c r="E87" s="11"/>
    </row>
    <row r="88" spans="1:5" s="5" customFormat="1">
      <c r="A88" s="163" t="s">
        <v>163</v>
      </c>
      <c r="B88" s="519" t="s">
        <v>164</v>
      </c>
      <c r="C88" s="520"/>
      <c r="D88" s="521"/>
      <c r="E88" s="11"/>
    </row>
    <row r="89" spans="1:5" s="5" customFormat="1">
      <c r="A89" s="74" t="s">
        <v>165</v>
      </c>
      <c r="B89" s="513" t="s">
        <v>201</v>
      </c>
      <c r="C89" s="514"/>
      <c r="D89" s="515"/>
      <c r="E89" s="11"/>
    </row>
    <row r="90" spans="1:5" s="5" customFormat="1">
      <c r="A90" s="161"/>
      <c r="B90" s="524"/>
      <c r="C90" s="525"/>
      <c r="D90" s="526"/>
      <c r="E90" s="11"/>
    </row>
    <row r="91" spans="1:5" s="5" customFormat="1">
      <c r="A91" s="161"/>
      <c r="B91" s="524"/>
      <c r="C91" s="525"/>
      <c r="D91" s="526"/>
      <c r="E91" s="11"/>
    </row>
    <row r="92" spans="1:5" s="5" customFormat="1">
      <c r="A92" s="162"/>
      <c r="B92" s="516"/>
      <c r="C92" s="517"/>
      <c r="D92" s="518"/>
      <c r="E92" s="11"/>
    </row>
    <row r="93" spans="1:5" s="5" customFormat="1">
      <c r="A93" s="77" t="s">
        <v>166</v>
      </c>
      <c r="B93" s="532" t="s">
        <v>193</v>
      </c>
      <c r="C93" s="533"/>
      <c r="D93" s="534"/>
      <c r="E93" s="11"/>
    </row>
    <row r="94" spans="1:5" s="5" customFormat="1">
      <c r="A94" s="75"/>
      <c r="B94" s="535"/>
      <c r="C94" s="511"/>
      <c r="D94" s="512"/>
      <c r="E94" s="11"/>
    </row>
    <row r="95" spans="1:5" s="5" customFormat="1" ht="27.75" customHeight="1">
      <c r="A95" s="164" t="s">
        <v>168</v>
      </c>
      <c r="B95" s="511" t="s">
        <v>194</v>
      </c>
      <c r="C95" s="511"/>
      <c r="D95" s="512"/>
      <c r="E95" s="11"/>
    </row>
    <row r="96" spans="1:5" s="5" customFormat="1">
      <c r="A96" s="74" t="s">
        <v>170</v>
      </c>
      <c r="B96" s="513" t="s">
        <v>173</v>
      </c>
      <c r="C96" s="514"/>
      <c r="D96" s="515"/>
      <c r="E96" s="11"/>
    </row>
    <row r="97" spans="1:5" s="5" customFormat="1">
      <c r="A97" s="162"/>
      <c r="B97" s="516"/>
      <c r="C97" s="517"/>
      <c r="D97" s="518"/>
      <c r="E97" s="11"/>
    </row>
    <row r="98" spans="1:5" s="5" customFormat="1">
      <c r="A98" s="74" t="s">
        <v>172</v>
      </c>
      <c r="B98" s="519" t="s">
        <v>175</v>
      </c>
      <c r="C98" s="520"/>
      <c r="D98" s="521"/>
      <c r="E98" s="11"/>
    </row>
    <row r="99" spans="1:5" s="5" customFormat="1">
      <c r="A99" s="79" t="s">
        <v>174</v>
      </c>
      <c r="B99" s="513" t="s">
        <v>167</v>
      </c>
      <c r="C99" s="514"/>
      <c r="D99" s="515"/>
      <c r="E99" s="11"/>
    </row>
    <row r="100" spans="1:5" s="5" customFormat="1">
      <c r="A100" s="77"/>
      <c r="B100" s="524"/>
      <c r="C100" s="525"/>
      <c r="D100" s="526"/>
      <c r="E100" s="11"/>
    </row>
    <row r="101" spans="1:5" s="5" customFormat="1">
      <c r="A101" s="75"/>
      <c r="B101" s="516"/>
      <c r="C101" s="517"/>
      <c r="D101" s="518"/>
      <c r="E101" s="11"/>
    </row>
    <row r="102" spans="1:5" s="5" customFormat="1">
      <c r="A102" s="161" t="s">
        <v>176</v>
      </c>
      <c r="B102" s="513" t="s">
        <v>169</v>
      </c>
      <c r="C102" s="514"/>
      <c r="D102" s="515"/>
      <c r="E102" s="11"/>
    </row>
    <row r="103" spans="1:5" s="5" customFormat="1">
      <c r="A103" s="162"/>
      <c r="B103" s="516"/>
      <c r="C103" s="517"/>
      <c r="D103" s="518"/>
      <c r="E103" s="11"/>
    </row>
    <row r="104" spans="1:5" s="5" customFormat="1">
      <c r="A104" s="74" t="s">
        <v>178</v>
      </c>
      <c r="B104" s="513" t="s">
        <v>171</v>
      </c>
      <c r="C104" s="514"/>
      <c r="D104" s="515"/>
      <c r="E104" s="11"/>
    </row>
    <row r="105" spans="1:5" s="5" customFormat="1">
      <c r="A105" s="162"/>
      <c r="B105" s="516"/>
      <c r="C105" s="517"/>
      <c r="D105" s="518"/>
      <c r="E105" s="11"/>
    </row>
    <row r="106" spans="1:5" s="5" customFormat="1">
      <c r="A106" s="74" t="s">
        <v>195</v>
      </c>
      <c r="B106" s="513" t="s">
        <v>177</v>
      </c>
      <c r="C106" s="514"/>
      <c r="D106" s="515"/>
      <c r="E106" s="11"/>
    </row>
    <row r="107" spans="1:5" s="5" customFormat="1">
      <c r="A107" s="162"/>
      <c r="B107" s="516"/>
      <c r="C107" s="517"/>
      <c r="D107" s="518"/>
      <c r="E107" s="11"/>
    </row>
    <row r="108" spans="1:5" s="5" customFormat="1" ht="29.25" customHeight="1" thickBot="1">
      <c r="A108" s="161" t="s">
        <v>182</v>
      </c>
      <c r="B108" s="527" t="s">
        <v>200</v>
      </c>
      <c r="C108" s="528"/>
      <c r="D108" s="529"/>
      <c r="E108" s="11"/>
    </row>
    <row r="109" spans="1:5" s="5" customFormat="1" ht="15.75" thickBot="1">
      <c r="A109" s="114" t="s">
        <v>48</v>
      </c>
      <c r="B109" s="108"/>
      <c r="C109" s="108"/>
      <c r="D109" s="115">
        <v>81101.919999999998</v>
      </c>
      <c r="E109" s="11"/>
    </row>
    <row r="110" spans="1:5" s="5" customFormat="1" ht="15.75" thickBot="1">
      <c r="A110" s="530" t="s">
        <v>181</v>
      </c>
      <c r="B110" s="531"/>
      <c r="C110" s="531"/>
      <c r="D110" s="165"/>
      <c r="E110" s="11"/>
    </row>
    <row r="111" spans="1:5" s="5" customFormat="1" ht="15" customHeight="1">
      <c r="A111" s="219" t="s">
        <v>183</v>
      </c>
      <c r="B111" s="494" t="s">
        <v>1653</v>
      </c>
      <c r="C111" s="495"/>
      <c r="D111" s="165"/>
      <c r="E111" s="11"/>
    </row>
    <row r="112" spans="1:5" s="5" customFormat="1">
      <c r="A112" s="161"/>
      <c r="B112" s="427"/>
      <c r="C112" s="476"/>
      <c r="D112" s="116"/>
      <c r="E112" s="11"/>
    </row>
    <row r="113" spans="1:5" s="5" customFormat="1">
      <c r="A113" s="161"/>
      <c r="B113" s="427"/>
      <c r="C113" s="476"/>
      <c r="D113" s="116"/>
      <c r="E113" s="11"/>
    </row>
    <row r="114" spans="1:5" s="5" customFormat="1">
      <c r="A114" s="161"/>
      <c r="B114" s="427"/>
      <c r="C114" s="476"/>
      <c r="D114" s="116"/>
      <c r="E114" s="11"/>
    </row>
    <row r="115" spans="1:5" s="5" customFormat="1">
      <c r="A115" s="162"/>
      <c r="B115" s="430"/>
      <c r="C115" s="496"/>
      <c r="D115" s="154">
        <v>23093.29</v>
      </c>
      <c r="E115" s="11"/>
    </row>
    <row r="116" spans="1:5" s="5" customFormat="1">
      <c r="A116" s="74" t="s">
        <v>196</v>
      </c>
      <c r="B116" s="424" t="s">
        <v>311</v>
      </c>
      <c r="C116" s="493"/>
      <c r="D116" s="141"/>
      <c r="E116" s="11"/>
    </row>
    <row r="117" spans="1:5" s="5" customFormat="1">
      <c r="A117" s="162"/>
      <c r="B117" s="430"/>
      <c r="C117" s="496"/>
      <c r="D117" s="154">
        <v>635.6</v>
      </c>
      <c r="E117" s="11"/>
    </row>
    <row r="118" spans="1:5" s="5" customFormat="1" ht="15.75" thickBot="1">
      <c r="A118" s="74" t="s">
        <v>197</v>
      </c>
      <c r="B118" s="424" t="s">
        <v>1651</v>
      </c>
      <c r="C118" s="493"/>
      <c r="D118" s="141">
        <v>13008.51</v>
      </c>
      <c r="E118" s="11"/>
    </row>
    <row r="119" spans="1:5" s="5" customFormat="1" ht="15.75" thickBot="1">
      <c r="A119" s="215" t="s">
        <v>48</v>
      </c>
      <c r="B119" s="108"/>
      <c r="C119" s="108"/>
      <c r="D119" s="115">
        <f>SUM(D111:D118)</f>
        <v>36737.4</v>
      </c>
      <c r="E119" s="11"/>
    </row>
    <row r="120" spans="1:5" s="5" customFormat="1">
      <c r="A120" s="522" t="s">
        <v>53</v>
      </c>
      <c r="B120" s="523"/>
      <c r="C120" s="46"/>
      <c r="D120" s="33">
        <f>SUM(D36,D63,D109,D119)</f>
        <v>377105.43</v>
      </c>
      <c r="E120" s="11"/>
    </row>
    <row r="121" spans="1:5" s="5" customFormat="1">
      <c r="A121" s="687" t="s">
        <v>1686</v>
      </c>
      <c r="B121" s="687"/>
      <c r="C121" s="687"/>
      <c r="D121" s="688">
        <v>1551573.63</v>
      </c>
      <c r="E121" s="11"/>
    </row>
    <row r="122" spans="1:5" s="5" customFormat="1">
      <c r="A122" s="687"/>
      <c r="B122" s="687"/>
      <c r="C122" s="687"/>
      <c r="D122" s="688"/>
      <c r="E122" s="11"/>
    </row>
    <row r="123" spans="1:5" s="5" customFormat="1">
      <c r="A123" s="562" t="s">
        <v>1687</v>
      </c>
      <c r="B123" s="562"/>
      <c r="C123" s="562"/>
      <c r="D123" s="683">
        <v>347628.45</v>
      </c>
      <c r="E123" s="11"/>
    </row>
    <row r="124" spans="1:5" s="5" customFormat="1">
      <c r="A124" s="577"/>
      <c r="B124" s="577"/>
      <c r="C124" s="577"/>
      <c r="D124" s="471"/>
      <c r="E124" s="11"/>
    </row>
    <row r="125" spans="1:5" s="5" customFormat="1">
      <c r="A125" s="486" t="s">
        <v>1665</v>
      </c>
      <c r="B125" s="487"/>
      <c r="C125" s="488"/>
      <c r="D125" s="470">
        <v>49308.25</v>
      </c>
      <c r="E125" s="11"/>
    </row>
    <row r="126" spans="1:5" s="5" customFormat="1">
      <c r="A126" s="489"/>
      <c r="B126" s="490"/>
      <c r="C126" s="491"/>
      <c r="D126" s="492"/>
      <c r="E126" s="11"/>
    </row>
    <row r="127" spans="1:5" s="5" customFormat="1">
      <c r="A127" s="29"/>
      <c r="B127" s="29"/>
      <c r="C127" s="29"/>
      <c r="D127" s="29"/>
      <c r="E127" s="11"/>
    </row>
    <row r="128" spans="1:5" s="5" customFormat="1">
      <c r="A128" s="29"/>
      <c r="B128" s="29"/>
      <c r="C128" s="29"/>
      <c r="D128" s="29"/>
      <c r="E128" s="11"/>
    </row>
    <row r="129" spans="1:5" s="5" customFormat="1">
      <c r="A129" s="29"/>
      <c r="B129" s="29"/>
      <c r="C129" s="29"/>
      <c r="D129" s="29"/>
      <c r="E129" s="11"/>
    </row>
    <row r="130" spans="1:5" s="5" customFormat="1">
      <c r="A130" s="29"/>
      <c r="B130" s="29"/>
      <c r="C130" s="29"/>
      <c r="D130" s="29"/>
      <c r="E130" s="11"/>
    </row>
    <row r="131" spans="1:5" s="5" customFormat="1">
      <c r="A131" s="29"/>
      <c r="B131" s="29"/>
      <c r="C131" s="29"/>
      <c r="D131" s="29"/>
      <c r="E131" s="11"/>
    </row>
    <row r="132" spans="1:5" s="5" customFormat="1">
      <c r="A132" s="29"/>
      <c r="B132" s="29"/>
      <c r="C132" s="29"/>
      <c r="D132" s="29"/>
      <c r="E132" s="11"/>
    </row>
    <row r="133" spans="1:5" ht="15" customHeight="1"/>
    <row r="134" spans="1:5">
      <c r="A134" s="1"/>
      <c r="B134" s="1"/>
      <c r="C134" s="1"/>
      <c r="D134" s="1"/>
    </row>
    <row r="135" spans="1:5">
      <c r="A135" s="1"/>
      <c r="B135" s="1"/>
      <c r="C135" s="1"/>
      <c r="D135" s="1"/>
    </row>
    <row r="136" spans="1:5">
      <c r="A136" s="1"/>
      <c r="B136" s="1"/>
      <c r="C136" s="1"/>
      <c r="D136" s="1"/>
    </row>
    <row r="138" spans="1:5">
      <c r="A138" s="1"/>
      <c r="B138" s="1"/>
      <c r="C138" s="1"/>
      <c r="D138" s="1"/>
    </row>
    <row r="139" spans="1:5">
      <c r="A139" s="1"/>
      <c r="B139" s="1"/>
      <c r="C139" s="1"/>
      <c r="D139" s="1"/>
    </row>
    <row r="140" spans="1:5">
      <c r="A140" s="1"/>
      <c r="B140" s="1"/>
      <c r="C140" s="1"/>
      <c r="D140" s="1"/>
    </row>
    <row r="141" spans="1:5" s="5" customFormat="1">
      <c r="A141" s="8"/>
      <c r="B141" s="8"/>
      <c r="C141" s="8"/>
      <c r="D141" s="8"/>
      <c r="E141" s="11"/>
    </row>
    <row r="142" spans="1:5">
      <c r="A142" s="1"/>
      <c r="B142" s="1"/>
      <c r="C142" s="1"/>
      <c r="D142" s="1"/>
    </row>
    <row r="143" spans="1:5">
      <c r="A143" s="1"/>
      <c r="B143" s="1"/>
      <c r="C143" s="1"/>
      <c r="D143" s="1"/>
    </row>
    <row r="144" spans="1:5">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sheetData>
  <mergeCells count="52">
    <mergeCell ref="D121:D122"/>
    <mergeCell ref="A123:C124"/>
    <mergeCell ref="D123:D124"/>
    <mergeCell ref="A59:B59"/>
    <mergeCell ref="A66:D66"/>
    <mergeCell ref="B69:D71"/>
    <mergeCell ref="A72:A74"/>
    <mergeCell ref="B72:D74"/>
    <mergeCell ref="B75:D80"/>
    <mergeCell ref="B82:D87"/>
    <mergeCell ref="B88:D88"/>
    <mergeCell ref="B89:D92"/>
    <mergeCell ref="B93:D94"/>
    <mergeCell ref="B95:D95"/>
    <mergeCell ref="B96:D97"/>
    <mergeCell ref="B98:D98"/>
    <mergeCell ref="D125:D126"/>
    <mergeCell ref="A120:B120"/>
    <mergeCell ref="A125:C126"/>
    <mergeCell ref="B99:D101"/>
    <mergeCell ref="B102:D103"/>
    <mergeCell ref="B104:D105"/>
    <mergeCell ref="B106:D107"/>
    <mergeCell ref="B108:D108"/>
    <mergeCell ref="A110:C110"/>
    <mergeCell ref="B111:C115"/>
    <mergeCell ref="B116:C117"/>
    <mergeCell ref="B118:C118"/>
    <mergeCell ref="A121:C122"/>
    <mergeCell ref="C56:C57"/>
    <mergeCell ref="D56:D57"/>
    <mergeCell ref="A11:D11"/>
    <mergeCell ref="A54:B54"/>
    <mergeCell ref="C47:C48"/>
    <mergeCell ref="D47:D48"/>
    <mergeCell ref="A44:B45"/>
    <mergeCell ref="C44:C45"/>
    <mergeCell ref="D44:D45"/>
    <mergeCell ref="A49:B49"/>
    <mergeCell ref="A1:D1"/>
    <mergeCell ref="A61:B62"/>
    <mergeCell ref="A2:B2"/>
    <mergeCell ref="A3:B3"/>
    <mergeCell ref="A4:B4"/>
    <mergeCell ref="A5:B5"/>
    <mergeCell ref="A6:B6"/>
    <mergeCell ref="A7:B7"/>
    <mergeCell ref="A8:B8"/>
    <mergeCell ref="A9:B9"/>
    <mergeCell ref="A46:B46"/>
    <mergeCell ref="A51:B51"/>
    <mergeCell ref="A56:B57"/>
  </mergeCells>
  <pageMargins left="0.36" right="0.28999999999999998" top="0.4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H156"/>
  <sheetViews>
    <sheetView topLeftCell="A127" zoomScale="80" zoomScaleNormal="80" workbookViewId="0">
      <selection activeCell="A141" sqref="A141:D144"/>
    </sheetView>
  </sheetViews>
  <sheetFormatPr defaultRowHeight="15"/>
  <cols>
    <col min="1" max="1" width="13.28515625" customWidth="1"/>
    <col min="2" max="2" width="36.28515625" customWidth="1"/>
    <col min="3" max="3" width="23" customWidth="1"/>
    <col min="4" max="4" width="22.7109375" customWidth="1"/>
    <col min="5" max="5" width="11.42578125" customWidth="1"/>
    <col min="6" max="6" width="11.7109375" bestFit="1" customWidth="1"/>
    <col min="7" max="9" width="11.42578125" bestFit="1" customWidth="1"/>
  </cols>
  <sheetData>
    <row r="1" spans="1:8" ht="15" customHeight="1">
      <c r="A1" s="473" t="s">
        <v>514</v>
      </c>
      <c r="B1" s="473"/>
      <c r="C1" s="473"/>
      <c r="D1" s="473"/>
    </row>
    <row r="2" spans="1:8">
      <c r="A2" s="30"/>
      <c r="B2" s="30"/>
      <c r="C2" s="30"/>
      <c r="D2" s="30"/>
    </row>
    <row r="3" spans="1:8">
      <c r="A3" s="474" t="s">
        <v>81</v>
      </c>
      <c r="B3" s="474"/>
      <c r="C3" s="30"/>
      <c r="D3" s="30"/>
    </row>
    <row r="4" spans="1:8">
      <c r="A4" s="481" t="s">
        <v>47</v>
      </c>
      <c r="B4" s="481"/>
      <c r="C4" s="30">
        <v>1983</v>
      </c>
      <c r="D4" s="30"/>
    </row>
    <row r="5" spans="1:8">
      <c r="A5" s="481" t="s">
        <v>44</v>
      </c>
      <c r="B5" s="481"/>
      <c r="C5" s="30">
        <v>72</v>
      </c>
      <c r="D5" s="30"/>
    </row>
    <row r="6" spans="1:8">
      <c r="A6" s="481" t="s">
        <v>45</v>
      </c>
      <c r="B6" s="481"/>
      <c r="C6" s="30">
        <v>9</v>
      </c>
      <c r="D6" s="30"/>
    </row>
    <row r="7" spans="1:8">
      <c r="A7" s="481" t="s">
        <v>46</v>
      </c>
      <c r="B7" s="481"/>
      <c r="C7" s="30">
        <v>2</v>
      </c>
      <c r="D7" s="30"/>
    </row>
    <row r="8" spans="1:8">
      <c r="A8" s="481" t="s">
        <v>51</v>
      </c>
      <c r="B8" s="481"/>
      <c r="C8" s="30">
        <v>3972.7</v>
      </c>
      <c r="D8" s="30"/>
    </row>
    <row r="9" spans="1:8">
      <c r="A9" s="481" t="s">
        <v>56</v>
      </c>
      <c r="B9" s="481"/>
      <c r="C9" s="66">
        <v>561.20000000000005</v>
      </c>
      <c r="D9" s="30"/>
    </row>
    <row r="10" spans="1:8">
      <c r="A10" s="481" t="s">
        <v>52</v>
      </c>
      <c r="B10" s="481"/>
      <c r="C10" s="30">
        <v>159</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273</v>
      </c>
      <c r="B16" s="39"/>
      <c r="C16" s="39"/>
      <c r="D16" s="85"/>
    </row>
    <row r="17" spans="1:4">
      <c r="A17" s="87"/>
      <c r="B17" s="39" t="s">
        <v>1003</v>
      </c>
      <c r="C17" s="39"/>
      <c r="D17" s="80">
        <v>7827.7</v>
      </c>
    </row>
    <row r="18" spans="1:4">
      <c r="A18" s="180" t="s">
        <v>146</v>
      </c>
      <c r="B18" s="47"/>
      <c r="C18" s="47"/>
      <c r="D18" s="26"/>
    </row>
    <row r="19" spans="1:4">
      <c r="A19" s="86" t="s">
        <v>217</v>
      </c>
      <c r="B19" s="39"/>
      <c r="C19" s="39"/>
      <c r="D19" s="52"/>
    </row>
    <row r="20" spans="1:4">
      <c r="A20" s="87" t="s">
        <v>714</v>
      </c>
      <c r="B20" s="29" t="s">
        <v>715</v>
      </c>
      <c r="D20" s="21"/>
    </row>
    <row r="21" spans="1:4">
      <c r="A21" s="172"/>
      <c r="B21" s="48" t="s">
        <v>716</v>
      </c>
      <c r="C21" s="48"/>
      <c r="D21" s="31">
        <f>1724.22+5293.34</f>
        <v>7017.56</v>
      </c>
    </row>
    <row r="22" spans="1:4">
      <c r="A22" s="140" t="s">
        <v>356</v>
      </c>
      <c r="B22" s="46" t="s">
        <v>717</v>
      </c>
      <c r="C22" s="46"/>
      <c r="D22" s="23">
        <v>1952.68</v>
      </c>
    </row>
    <row r="23" spans="1:4">
      <c r="A23" s="86" t="s">
        <v>218</v>
      </c>
      <c r="B23" s="39"/>
      <c r="C23" s="39"/>
      <c r="D23" s="85"/>
    </row>
    <row r="24" spans="1:4">
      <c r="A24" s="87" t="s">
        <v>356</v>
      </c>
      <c r="B24" s="39" t="s">
        <v>1425</v>
      </c>
      <c r="C24" s="39"/>
      <c r="D24" s="85"/>
    </row>
    <row r="25" spans="1:4">
      <c r="A25" s="86"/>
      <c r="B25" s="39" t="s">
        <v>1426</v>
      </c>
      <c r="C25" s="39"/>
      <c r="D25" s="85"/>
    </row>
    <row r="26" spans="1:4">
      <c r="A26" s="95"/>
      <c r="B26" s="48" t="s">
        <v>496</v>
      </c>
      <c r="C26" s="48"/>
      <c r="D26" s="105">
        <v>2644.87</v>
      </c>
    </row>
    <row r="27" spans="1:4">
      <c r="A27" s="86" t="s">
        <v>219</v>
      </c>
      <c r="B27" s="39"/>
      <c r="C27" s="39"/>
      <c r="D27" s="85"/>
    </row>
    <row r="28" spans="1:4" s="4" customFormat="1">
      <c r="A28" s="87" t="s">
        <v>356</v>
      </c>
      <c r="B28" s="39" t="s">
        <v>589</v>
      </c>
      <c r="C28" s="39"/>
      <c r="D28" s="85"/>
    </row>
    <row r="29" spans="1:4" s="4" customFormat="1">
      <c r="A29" s="87"/>
      <c r="B29" s="39" t="s">
        <v>590</v>
      </c>
      <c r="C29" s="39"/>
      <c r="D29" s="85"/>
    </row>
    <row r="30" spans="1:4" s="4" customFormat="1">
      <c r="A30" s="87"/>
      <c r="B30" s="39" t="s">
        <v>591</v>
      </c>
      <c r="C30" s="39"/>
      <c r="D30" s="85"/>
    </row>
    <row r="31" spans="1:4" s="4" customFormat="1">
      <c r="A31" s="172"/>
      <c r="B31" s="48" t="s">
        <v>592</v>
      </c>
      <c r="C31" s="48"/>
      <c r="D31" s="105">
        <v>5616.93</v>
      </c>
    </row>
    <row r="32" spans="1:4">
      <c r="A32" s="103" t="s">
        <v>1133</v>
      </c>
      <c r="B32" s="47"/>
      <c r="C32" s="47"/>
      <c r="D32" s="155"/>
    </row>
    <row r="33" spans="1:4">
      <c r="A33" s="87" t="s">
        <v>766</v>
      </c>
      <c r="B33" s="39" t="s">
        <v>1134</v>
      </c>
      <c r="C33" s="39"/>
      <c r="D33" s="85"/>
    </row>
    <row r="34" spans="1:4">
      <c r="A34" s="87"/>
      <c r="B34" s="39" t="s">
        <v>1135</v>
      </c>
      <c r="C34" s="39"/>
      <c r="D34" s="85"/>
    </row>
    <row r="35" spans="1:4">
      <c r="A35" s="172"/>
      <c r="B35" s="48" t="s">
        <v>1136</v>
      </c>
      <c r="C35" s="48"/>
      <c r="D35" s="105">
        <v>1883.85</v>
      </c>
    </row>
    <row r="36" spans="1:4">
      <c r="A36" s="87" t="s">
        <v>359</v>
      </c>
      <c r="B36" s="39" t="s">
        <v>1269</v>
      </c>
      <c r="C36" s="39"/>
      <c r="D36" s="85"/>
    </row>
    <row r="37" spans="1:4">
      <c r="A37" s="172"/>
      <c r="B37" s="48" t="s">
        <v>1270</v>
      </c>
      <c r="C37" s="48"/>
      <c r="D37" s="105">
        <v>1767.01</v>
      </c>
    </row>
    <row r="38" spans="1:4">
      <c r="A38" s="84" t="s">
        <v>202</v>
      </c>
      <c r="B38" s="39"/>
      <c r="C38" s="39"/>
      <c r="D38" s="85"/>
    </row>
    <row r="39" spans="1:4">
      <c r="A39" s="84" t="s">
        <v>466</v>
      </c>
      <c r="B39" s="39"/>
      <c r="C39" s="39"/>
      <c r="D39" s="85"/>
    </row>
    <row r="40" spans="1:4">
      <c r="A40" s="87" t="s">
        <v>415</v>
      </c>
      <c r="B40" s="39"/>
      <c r="C40" s="39"/>
      <c r="D40" s="85"/>
    </row>
    <row r="41" spans="1:4">
      <c r="A41" s="87" t="s">
        <v>452</v>
      </c>
      <c r="B41" s="39"/>
      <c r="C41" s="39"/>
      <c r="D41" s="85"/>
    </row>
    <row r="42" spans="1:4">
      <c r="A42" s="87" t="s">
        <v>448</v>
      </c>
      <c r="B42" s="39"/>
      <c r="C42" s="39"/>
      <c r="D42" s="85"/>
    </row>
    <row r="43" spans="1:4">
      <c r="A43" s="87" t="s">
        <v>416</v>
      </c>
      <c r="B43" s="39"/>
      <c r="C43" s="39"/>
      <c r="D43" s="85"/>
    </row>
    <row r="44" spans="1:4">
      <c r="A44" s="87" t="s">
        <v>443</v>
      </c>
      <c r="B44" s="39"/>
      <c r="C44" s="39"/>
      <c r="D44" s="85"/>
    </row>
    <row r="45" spans="1:4">
      <c r="A45" s="87" t="s">
        <v>718</v>
      </c>
      <c r="B45" s="39"/>
      <c r="C45" s="39"/>
      <c r="D45" s="85"/>
    </row>
    <row r="46" spans="1:4">
      <c r="A46" s="87" t="s">
        <v>719</v>
      </c>
      <c r="B46" s="39"/>
      <c r="C46" s="39"/>
      <c r="D46" s="85"/>
    </row>
    <row r="47" spans="1:4">
      <c r="A47" s="172" t="s">
        <v>489</v>
      </c>
      <c r="B47" s="48"/>
      <c r="C47" s="48"/>
      <c r="D47" s="105">
        <f>57317.91+1919.2</f>
        <v>59237.11</v>
      </c>
    </row>
    <row r="48" spans="1:4">
      <c r="A48" s="84" t="s">
        <v>245</v>
      </c>
      <c r="B48" s="39"/>
      <c r="C48" s="39"/>
      <c r="D48" s="85"/>
    </row>
    <row r="49" spans="1:4" ht="15.75" thickBot="1">
      <c r="A49" s="87" t="s">
        <v>588</v>
      </c>
      <c r="B49" s="39"/>
      <c r="C49" s="39"/>
      <c r="D49" s="80">
        <v>1365.27</v>
      </c>
    </row>
    <row r="50" spans="1:4" ht="15.75" thickBot="1">
      <c r="A50" s="88" t="s">
        <v>48</v>
      </c>
      <c r="B50" s="89"/>
      <c r="C50" s="89"/>
      <c r="D50" s="90">
        <f>SUM(D14:D49)</f>
        <v>89312.98</v>
      </c>
    </row>
    <row r="51" spans="1:4" ht="15.75" thickBot="1">
      <c r="A51" s="34"/>
      <c r="B51" s="34"/>
      <c r="C51" s="34"/>
      <c r="D51" s="34"/>
    </row>
    <row r="52" spans="1:4">
      <c r="A52" s="81" t="s">
        <v>152</v>
      </c>
      <c r="B52" s="82"/>
      <c r="C52" s="91"/>
      <c r="D52" s="92"/>
    </row>
    <row r="53" spans="1:4">
      <c r="A53" s="86" t="s">
        <v>204</v>
      </c>
      <c r="B53" s="41"/>
      <c r="C53" s="64"/>
      <c r="D53" s="116">
        <v>82307.179999999993</v>
      </c>
    </row>
    <row r="54" spans="1:4">
      <c r="A54" s="86" t="s">
        <v>50</v>
      </c>
      <c r="B54" s="39"/>
      <c r="C54" s="52"/>
      <c r="D54" s="93"/>
    </row>
    <row r="55" spans="1:4">
      <c r="A55" s="172" t="s">
        <v>322</v>
      </c>
      <c r="B55" s="48"/>
      <c r="C55" s="24" t="s">
        <v>1570</v>
      </c>
      <c r="D55" s="96"/>
    </row>
    <row r="56" spans="1:4">
      <c r="A56" s="140" t="s">
        <v>324</v>
      </c>
      <c r="B56" s="46"/>
      <c r="C56" s="22" t="s">
        <v>317</v>
      </c>
      <c r="D56" s="255"/>
    </row>
    <row r="57" spans="1:4" s="4" customFormat="1">
      <c r="A57" s="257" t="s">
        <v>326</v>
      </c>
      <c r="B57" s="258"/>
      <c r="C57" s="259" t="s">
        <v>41</v>
      </c>
      <c r="D57" s="261"/>
    </row>
    <row r="58" spans="1:4" s="4" customFormat="1">
      <c r="A58" s="502" t="s">
        <v>328</v>
      </c>
      <c r="B58" s="588"/>
      <c r="C58" s="259" t="s">
        <v>39</v>
      </c>
      <c r="D58" s="261"/>
    </row>
    <row r="59" spans="1:4" s="4" customFormat="1">
      <c r="A59" s="506" t="s">
        <v>334</v>
      </c>
      <c r="B59" s="507"/>
      <c r="C59" s="455" t="s">
        <v>40</v>
      </c>
      <c r="D59" s="570"/>
    </row>
    <row r="60" spans="1:4" s="4" customFormat="1">
      <c r="A60" s="508"/>
      <c r="B60" s="509"/>
      <c r="C60" s="456"/>
      <c r="D60" s="571"/>
    </row>
    <row r="61" spans="1:4" s="4" customFormat="1">
      <c r="A61" s="502" t="s">
        <v>329</v>
      </c>
      <c r="B61" s="503"/>
      <c r="C61" s="225" t="s">
        <v>40</v>
      </c>
      <c r="D61" s="261"/>
    </row>
    <row r="62" spans="1:4" s="4" customFormat="1">
      <c r="A62" s="97" t="s">
        <v>330</v>
      </c>
      <c r="B62" s="54"/>
      <c r="C62" s="465" t="s">
        <v>41</v>
      </c>
      <c r="D62" s="570"/>
    </row>
    <row r="63" spans="1:4" s="4" customFormat="1">
      <c r="A63" s="98" t="s">
        <v>331</v>
      </c>
      <c r="B63" s="55"/>
      <c r="C63" s="466"/>
      <c r="D63" s="571"/>
    </row>
    <row r="64" spans="1:4">
      <c r="A64" s="441" t="s">
        <v>1604</v>
      </c>
      <c r="B64" s="556"/>
      <c r="C64" s="444" t="s">
        <v>232</v>
      </c>
      <c r="D64" s="559">
        <v>34165.199999999997</v>
      </c>
    </row>
    <row r="65" spans="1:5">
      <c r="A65" s="441"/>
      <c r="B65" s="556"/>
      <c r="C65" s="444"/>
      <c r="D65" s="559"/>
    </row>
    <row r="66" spans="1:5">
      <c r="A66" s="441"/>
      <c r="B66" s="556"/>
      <c r="C66" s="444"/>
      <c r="D66" s="559"/>
    </row>
    <row r="67" spans="1:5">
      <c r="A67" s="441"/>
      <c r="B67" s="556"/>
      <c r="C67" s="444"/>
      <c r="D67" s="559"/>
    </row>
    <row r="68" spans="1:5">
      <c r="A68" s="441"/>
      <c r="B68" s="556"/>
      <c r="C68" s="444"/>
      <c r="D68" s="559"/>
    </row>
    <row r="69" spans="1:5">
      <c r="A69" s="504"/>
      <c r="B69" s="569"/>
      <c r="C69" s="469"/>
      <c r="D69" s="574"/>
    </row>
    <row r="70" spans="1:5">
      <c r="A70" s="101" t="s">
        <v>275</v>
      </c>
      <c r="B70" s="32"/>
      <c r="C70" s="60" t="s">
        <v>315</v>
      </c>
      <c r="D70" s="139">
        <v>23812.91</v>
      </c>
    </row>
    <row r="71" spans="1:5">
      <c r="A71" s="461" t="s">
        <v>213</v>
      </c>
      <c r="B71" s="462"/>
      <c r="C71" s="60" t="s">
        <v>20</v>
      </c>
      <c r="D71" s="134">
        <v>1028.1300000000001</v>
      </c>
    </row>
    <row r="72" spans="1:5">
      <c r="A72" s="101" t="s">
        <v>189</v>
      </c>
      <c r="B72" s="49"/>
      <c r="C72" s="60" t="s">
        <v>1611</v>
      </c>
      <c r="D72" s="132">
        <v>3395.44</v>
      </c>
    </row>
    <row r="73" spans="1:5">
      <c r="A73" s="461" t="s">
        <v>227</v>
      </c>
      <c r="B73" s="462"/>
      <c r="C73" s="60" t="s">
        <v>315</v>
      </c>
      <c r="D73" s="133">
        <v>21214.22</v>
      </c>
    </row>
    <row r="74" spans="1:5">
      <c r="A74" s="100" t="s">
        <v>247</v>
      </c>
      <c r="B74" s="58"/>
      <c r="C74" s="60" t="s">
        <v>122</v>
      </c>
      <c r="D74" s="132">
        <v>900.36</v>
      </c>
    </row>
    <row r="75" spans="1:5" ht="15" customHeight="1">
      <c r="A75" s="644" t="s">
        <v>303</v>
      </c>
      <c r="B75" s="645"/>
      <c r="C75" s="443" t="s">
        <v>298</v>
      </c>
      <c r="D75" s="134">
        <v>2475</v>
      </c>
    </row>
    <row r="76" spans="1:5" ht="15" customHeight="1">
      <c r="A76" s="553" t="s">
        <v>301</v>
      </c>
      <c r="B76" s="554"/>
      <c r="C76" s="469"/>
      <c r="D76" s="133">
        <v>400</v>
      </c>
    </row>
    <row r="77" spans="1:5">
      <c r="A77" s="100" t="s">
        <v>215</v>
      </c>
      <c r="B77" s="58"/>
      <c r="C77" s="60" t="s">
        <v>39</v>
      </c>
      <c r="D77" s="133">
        <v>3297.32</v>
      </c>
      <c r="E77" s="2"/>
    </row>
    <row r="78" spans="1:5">
      <c r="A78" s="549" t="s">
        <v>1004</v>
      </c>
      <c r="B78" s="550"/>
      <c r="C78" s="539" t="s">
        <v>1005</v>
      </c>
      <c r="D78" s="445">
        <v>5546.95</v>
      </c>
    </row>
    <row r="79" spans="1:5">
      <c r="A79" s="561"/>
      <c r="B79" s="602"/>
      <c r="C79" s="540"/>
      <c r="D79" s="446"/>
    </row>
    <row r="80" spans="1:5">
      <c r="A80" s="461" t="s">
        <v>231</v>
      </c>
      <c r="B80" s="462"/>
      <c r="C80" s="60" t="s">
        <v>42</v>
      </c>
      <c r="D80" s="134">
        <v>26180.1</v>
      </c>
    </row>
    <row r="81" spans="1:4">
      <c r="A81" s="100" t="s">
        <v>50</v>
      </c>
      <c r="B81" s="46"/>
      <c r="C81" s="23"/>
      <c r="D81" s="281"/>
    </row>
    <row r="82" spans="1:4">
      <c r="A82" s="643" t="s">
        <v>347</v>
      </c>
      <c r="B82" s="493"/>
      <c r="C82" s="26"/>
      <c r="D82" s="78">
        <v>10185.35</v>
      </c>
    </row>
    <row r="83" spans="1:4" ht="15.75" thickBot="1">
      <c r="A83" s="477"/>
      <c r="B83" s="478"/>
      <c r="C83" s="166"/>
      <c r="D83" s="169"/>
    </row>
    <row r="84" spans="1:4" ht="15.75" thickBot="1">
      <c r="A84" s="114" t="s">
        <v>48</v>
      </c>
      <c r="B84" s="108"/>
      <c r="C84" s="108"/>
      <c r="D84" s="72">
        <f>SUM(D53,D64:D80)</f>
        <v>204722.81</v>
      </c>
    </row>
    <row r="85" spans="1:4">
      <c r="A85" s="65"/>
      <c r="B85" s="39"/>
      <c r="C85" s="39"/>
      <c r="D85" s="37"/>
    </row>
    <row r="86" spans="1:4" ht="15" customHeight="1" thickBot="1">
      <c r="A86" s="433" t="s">
        <v>180</v>
      </c>
      <c r="B86" s="433"/>
      <c r="C86" s="433"/>
      <c r="D86" s="433"/>
    </row>
    <row r="87" spans="1:4">
      <c r="A87" s="156" t="s">
        <v>130</v>
      </c>
      <c r="B87" s="122" t="s">
        <v>156</v>
      </c>
      <c r="C87" s="123"/>
      <c r="D87" s="124"/>
    </row>
    <row r="88" spans="1:4">
      <c r="A88" s="157" t="s">
        <v>131</v>
      </c>
      <c r="B88" s="424" t="s">
        <v>198</v>
      </c>
      <c r="C88" s="425"/>
      <c r="D88" s="426"/>
    </row>
    <row r="89" spans="1:4" ht="15" customHeight="1">
      <c r="A89" s="164"/>
      <c r="B89" s="427"/>
      <c r="C89" s="428"/>
      <c r="D89" s="429"/>
    </row>
    <row r="90" spans="1:4">
      <c r="A90" s="158"/>
      <c r="B90" s="427"/>
      <c r="C90" s="428"/>
      <c r="D90" s="429"/>
    </row>
    <row r="91" spans="1:4" ht="15" customHeight="1">
      <c r="A91" s="483" t="s">
        <v>132</v>
      </c>
      <c r="B91" s="424" t="s">
        <v>157</v>
      </c>
      <c r="C91" s="425"/>
      <c r="D91" s="426"/>
    </row>
    <row r="92" spans="1:4">
      <c r="A92" s="483"/>
      <c r="B92" s="427"/>
      <c r="C92" s="428"/>
      <c r="D92" s="429"/>
    </row>
    <row r="93" spans="1:4">
      <c r="A93" s="484"/>
      <c r="B93" s="430"/>
      <c r="C93" s="431"/>
      <c r="D93" s="432"/>
    </row>
    <row r="94" spans="1:4">
      <c r="A94" s="159" t="s">
        <v>159</v>
      </c>
      <c r="B94" s="424" t="s">
        <v>158</v>
      </c>
      <c r="C94" s="425"/>
      <c r="D94" s="426"/>
    </row>
    <row r="95" spans="1:4">
      <c r="A95" s="160"/>
      <c r="B95" s="427"/>
      <c r="C95" s="428"/>
      <c r="D95" s="429"/>
    </row>
    <row r="96" spans="1:4">
      <c r="A96" s="161"/>
      <c r="B96" s="427"/>
      <c r="C96" s="428"/>
      <c r="D96" s="429"/>
    </row>
    <row r="97" spans="1:4">
      <c r="A97" s="161"/>
      <c r="B97" s="427"/>
      <c r="C97" s="428"/>
      <c r="D97" s="429"/>
    </row>
    <row r="98" spans="1:4">
      <c r="A98" s="161"/>
      <c r="B98" s="427"/>
      <c r="C98" s="428"/>
      <c r="D98" s="429"/>
    </row>
    <row r="99" spans="1:4" ht="18.75" customHeight="1">
      <c r="A99" s="161"/>
      <c r="B99" s="427"/>
      <c r="C99" s="428"/>
      <c r="D99" s="429"/>
    </row>
    <row r="100" spans="1:4" ht="15" customHeight="1">
      <c r="A100" s="163" t="s">
        <v>160</v>
      </c>
      <c r="B100" s="45" t="s">
        <v>161</v>
      </c>
      <c r="C100" s="46"/>
      <c r="D100" s="126"/>
    </row>
    <row r="101" spans="1:4">
      <c r="A101" s="74" t="s">
        <v>162</v>
      </c>
      <c r="B101" s="424" t="s">
        <v>199</v>
      </c>
      <c r="C101" s="425"/>
      <c r="D101" s="426"/>
    </row>
    <row r="102" spans="1:4">
      <c r="A102" s="161"/>
      <c r="B102" s="427"/>
      <c r="C102" s="428"/>
      <c r="D102" s="429"/>
    </row>
    <row r="103" spans="1:4">
      <c r="A103" s="161"/>
      <c r="B103" s="427"/>
      <c r="C103" s="428"/>
      <c r="D103" s="429"/>
    </row>
    <row r="104" spans="1:4">
      <c r="A104" s="161"/>
      <c r="B104" s="427"/>
      <c r="C104" s="428"/>
      <c r="D104" s="429"/>
    </row>
    <row r="105" spans="1:4" ht="15" customHeight="1">
      <c r="A105" s="161"/>
      <c r="B105" s="427"/>
      <c r="C105" s="428"/>
      <c r="D105" s="429"/>
    </row>
    <row r="106" spans="1:4">
      <c r="A106" s="162"/>
      <c r="B106" s="430"/>
      <c r="C106" s="431"/>
      <c r="D106" s="432"/>
    </row>
    <row r="107" spans="1:4">
      <c r="A107" s="163" t="s">
        <v>163</v>
      </c>
      <c r="B107" s="436" t="s">
        <v>164</v>
      </c>
      <c r="C107" s="437"/>
      <c r="D107" s="438"/>
    </row>
    <row r="108" spans="1:4">
      <c r="A108" s="74" t="s">
        <v>165</v>
      </c>
      <c r="B108" s="424" t="s">
        <v>201</v>
      </c>
      <c r="C108" s="425"/>
      <c r="D108" s="426"/>
    </row>
    <row r="109" spans="1:4">
      <c r="A109" s="161"/>
      <c r="B109" s="427"/>
      <c r="C109" s="428"/>
      <c r="D109" s="429"/>
    </row>
    <row r="110" spans="1:4">
      <c r="A110" s="161"/>
      <c r="B110" s="427"/>
      <c r="C110" s="428"/>
      <c r="D110" s="429"/>
    </row>
    <row r="111" spans="1:4">
      <c r="A111" s="162"/>
      <c r="B111" s="430"/>
      <c r="C111" s="431"/>
      <c r="D111" s="432"/>
    </row>
    <row r="112" spans="1:4">
      <c r="A112" s="77" t="s">
        <v>166</v>
      </c>
      <c r="B112" s="496" t="s">
        <v>193</v>
      </c>
      <c r="C112" s="497"/>
      <c r="D112" s="498"/>
    </row>
    <row r="113" spans="1:4">
      <c r="A113" s="75"/>
      <c r="B113" s="499"/>
      <c r="C113" s="500"/>
      <c r="D113" s="501"/>
    </row>
    <row r="114" spans="1:4" ht="32.25" customHeight="1">
      <c r="A114" s="164" t="s">
        <v>168</v>
      </c>
      <c r="B114" s="500" t="s">
        <v>194</v>
      </c>
      <c r="C114" s="500"/>
      <c r="D114" s="501"/>
    </row>
    <row r="115" spans="1:4">
      <c r="A115" s="74" t="s">
        <v>170</v>
      </c>
      <c r="B115" s="424" t="s">
        <v>173</v>
      </c>
      <c r="C115" s="425"/>
      <c r="D115" s="426"/>
    </row>
    <row r="116" spans="1:4">
      <c r="A116" s="162"/>
      <c r="B116" s="430"/>
      <c r="C116" s="431"/>
      <c r="D116" s="432"/>
    </row>
    <row r="117" spans="1:4">
      <c r="A117" s="74" t="s">
        <v>172</v>
      </c>
      <c r="B117" s="436" t="s">
        <v>175</v>
      </c>
      <c r="C117" s="437"/>
      <c r="D117" s="438"/>
    </row>
    <row r="118" spans="1:4">
      <c r="A118" s="79" t="s">
        <v>174</v>
      </c>
      <c r="B118" s="424" t="s">
        <v>167</v>
      </c>
      <c r="C118" s="425"/>
      <c r="D118" s="426"/>
    </row>
    <row r="119" spans="1:4">
      <c r="A119" s="77"/>
      <c r="B119" s="427"/>
      <c r="C119" s="428"/>
      <c r="D119" s="429"/>
    </row>
    <row r="120" spans="1:4">
      <c r="A120" s="75"/>
      <c r="B120" s="430"/>
      <c r="C120" s="431"/>
      <c r="D120" s="432"/>
    </row>
    <row r="121" spans="1:4">
      <c r="A121" s="161" t="s">
        <v>176</v>
      </c>
      <c r="B121" s="424" t="s">
        <v>169</v>
      </c>
      <c r="C121" s="425"/>
      <c r="D121" s="426"/>
    </row>
    <row r="122" spans="1:4">
      <c r="A122" s="162"/>
      <c r="B122" s="430"/>
      <c r="C122" s="431"/>
      <c r="D122" s="432"/>
    </row>
    <row r="123" spans="1:4" s="5" customFormat="1">
      <c r="A123" s="74" t="s">
        <v>178</v>
      </c>
      <c r="B123" s="424" t="s">
        <v>171</v>
      </c>
      <c r="C123" s="425"/>
      <c r="D123" s="426"/>
    </row>
    <row r="124" spans="1:4">
      <c r="A124" s="162"/>
      <c r="B124" s="430"/>
      <c r="C124" s="431"/>
      <c r="D124" s="432"/>
    </row>
    <row r="125" spans="1:4">
      <c r="A125" s="74" t="s">
        <v>195</v>
      </c>
      <c r="B125" s="424" t="s">
        <v>177</v>
      </c>
      <c r="C125" s="425"/>
      <c r="D125" s="426"/>
    </row>
    <row r="126" spans="1:4">
      <c r="A126" s="162"/>
      <c r="B126" s="430"/>
      <c r="C126" s="431"/>
      <c r="D126" s="432"/>
    </row>
    <row r="127" spans="1:4" ht="30" customHeight="1" thickBot="1">
      <c r="A127" s="161" t="s">
        <v>182</v>
      </c>
      <c r="B127" s="452" t="s">
        <v>200</v>
      </c>
      <c r="C127" s="453"/>
      <c r="D127" s="454"/>
    </row>
    <row r="128" spans="1:4" ht="15.75" thickBot="1">
      <c r="A128" s="114" t="s">
        <v>48</v>
      </c>
      <c r="B128" s="108"/>
      <c r="C128" s="108"/>
      <c r="D128" s="115">
        <v>76037.48</v>
      </c>
    </row>
    <row r="129" spans="1:4">
      <c r="A129" s="626" t="s">
        <v>181</v>
      </c>
      <c r="B129" s="627"/>
      <c r="C129" s="627"/>
      <c r="D129" s="282"/>
    </row>
    <row r="130" spans="1:4" ht="15" customHeight="1">
      <c r="A130" s="74" t="s">
        <v>183</v>
      </c>
      <c r="B130" s="424" t="s">
        <v>1653</v>
      </c>
      <c r="C130" s="493"/>
      <c r="D130" s="141"/>
    </row>
    <row r="131" spans="1:4">
      <c r="A131" s="161"/>
      <c r="B131" s="427"/>
      <c r="C131" s="476"/>
      <c r="D131" s="116"/>
    </row>
    <row r="132" spans="1:4">
      <c r="A132" s="161"/>
      <c r="B132" s="427"/>
      <c r="C132" s="476"/>
      <c r="D132" s="116"/>
    </row>
    <row r="133" spans="1:4">
      <c r="A133" s="161"/>
      <c r="B133" s="427"/>
      <c r="C133" s="476"/>
      <c r="D133" s="116"/>
    </row>
    <row r="134" spans="1:4">
      <c r="A134" s="161"/>
      <c r="B134" s="427"/>
      <c r="C134" s="476"/>
      <c r="D134" s="116"/>
    </row>
    <row r="135" spans="1:4">
      <c r="A135" s="162"/>
      <c r="B135" s="430"/>
      <c r="C135" s="496"/>
      <c r="D135" s="154">
        <v>21651.22</v>
      </c>
    </row>
    <row r="136" spans="1:4">
      <c r="A136" s="74" t="s">
        <v>196</v>
      </c>
      <c r="B136" s="424" t="s">
        <v>311</v>
      </c>
      <c r="C136" s="493"/>
      <c r="D136" s="141"/>
    </row>
    <row r="137" spans="1:4">
      <c r="A137" s="162"/>
      <c r="B137" s="430"/>
      <c r="C137" s="496"/>
      <c r="D137" s="154">
        <v>595.91</v>
      </c>
    </row>
    <row r="138" spans="1:4" ht="15.75" thickBot="1">
      <c r="A138" s="74" t="s">
        <v>197</v>
      </c>
      <c r="B138" s="424" t="s">
        <v>1651</v>
      </c>
      <c r="C138" s="493"/>
      <c r="D138" s="141">
        <v>12196.2</v>
      </c>
    </row>
    <row r="139" spans="1:4" ht="15.75" thickBot="1">
      <c r="A139" s="215" t="s">
        <v>48</v>
      </c>
      <c r="B139" s="108"/>
      <c r="C139" s="108"/>
      <c r="D139" s="115">
        <f>SUM(D130:D138)</f>
        <v>34443.33</v>
      </c>
    </row>
    <row r="140" spans="1:4">
      <c r="A140" s="522" t="s">
        <v>53</v>
      </c>
      <c r="B140" s="523"/>
      <c r="C140" s="46"/>
      <c r="D140" s="33">
        <f>SUM(D50,D84,D128,D139)</f>
        <v>404516.6</v>
      </c>
    </row>
    <row r="141" spans="1:4">
      <c r="A141" s="687" t="s">
        <v>1686</v>
      </c>
      <c r="B141" s="687"/>
      <c r="C141" s="687"/>
      <c r="D141" s="688">
        <v>1595053.9100000001</v>
      </c>
    </row>
    <row r="142" spans="1:4">
      <c r="A142" s="687"/>
      <c r="B142" s="687"/>
      <c r="C142" s="687"/>
      <c r="D142" s="688"/>
    </row>
    <row r="143" spans="1:4">
      <c r="A143" s="562" t="s">
        <v>1687</v>
      </c>
      <c r="B143" s="562"/>
      <c r="C143" s="562"/>
      <c r="D143" s="683">
        <v>372996.92</v>
      </c>
    </row>
    <row r="144" spans="1:4">
      <c r="A144" s="577"/>
      <c r="B144" s="577"/>
      <c r="C144" s="577"/>
      <c r="D144" s="471"/>
    </row>
    <row r="145" spans="1:4">
      <c r="A145" s="486" t="s">
        <v>1665</v>
      </c>
      <c r="B145" s="487"/>
      <c r="C145" s="488"/>
      <c r="D145" s="470">
        <v>102705.68</v>
      </c>
    </row>
    <row r="146" spans="1:4">
      <c r="A146" s="489"/>
      <c r="B146" s="490"/>
      <c r="C146" s="491"/>
      <c r="D146" s="492"/>
    </row>
    <row r="147" spans="1:4">
      <c r="A147" s="29"/>
      <c r="B147" s="29"/>
      <c r="C147" s="29"/>
      <c r="D147" s="29"/>
    </row>
    <row r="150" spans="1:4">
      <c r="A150" s="29"/>
      <c r="B150" s="29"/>
      <c r="C150" s="29"/>
      <c r="D150" s="29"/>
    </row>
    <row r="151" spans="1:4">
      <c r="B151" s="29"/>
    </row>
    <row r="152" spans="1:4">
      <c r="A152" s="29"/>
      <c r="B152" s="29"/>
      <c r="C152" s="29"/>
      <c r="D152" s="29"/>
    </row>
    <row r="154" spans="1:4">
      <c r="A154" s="29"/>
      <c r="B154" s="29"/>
      <c r="C154" s="29"/>
      <c r="D154" s="29"/>
    </row>
    <row r="155" spans="1:4">
      <c r="A155" s="29"/>
      <c r="C155" s="29"/>
      <c r="D155" s="29"/>
    </row>
    <row r="156" spans="1:4">
      <c r="A156" s="29"/>
      <c r="C156" s="29"/>
      <c r="D156" s="29"/>
    </row>
  </sheetData>
  <mergeCells count="58">
    <mergeCell ref="A82:B83"/>
    <mergeCell ref="A58:B58"/>
    <mergeCell ref="D59:D60"/>
    <mergeCell ref="D78:D79"/>
    <mergeCell ref="A80:B80"/>
    <mergeCell ref="A73:B73"/>
    <mergeCell ref="A75:B75"/>
    <mergeCell ref="A76:B76"/>
    <mergeCell ref="C78:C79"/>
    <mergeCell ref="C75:C76"/>
    <mergeCell ref="A78:B79"/>
    <mergeCell ref="A12:D13"/>
    <mergeCell ref="A71:B71"/>
    <mergeCell ref="A64:B69"/>
    <mergeCell ref="C64:C69"/>
    <mergeCell ref="A61:B61"/>
    <mergeCell ref="C62:C63"/>
    <mergeCell ref="D62:D63"/>
    <mergeCell ref="D64:D69"/>
    <mergeCell ref="A59:B60"/>
    <mergeCell ref="C59:C60"/>
    <mergeCell ref="A1:D1"/>
    <mergeCell ref="A3:B3"/>
    <mergeCell ref="A4:B4"/>
    <mergeCell ref="A5:B5"/>
    <mergeCell ref="A6:B6"/>
    <mergeCell ref="A7:B7"/>
    <mergeCell ref="A8:B8"/>
    <mergeCell ref="A9:B9"/>
    <mergeCell ref="A10:B10"/>
    <mergeCell ref="A86:D86"/>
    <mergeCell ref="B88:D90"/>
    <mergeCell ref="A91:A93"/>
    <mergeCell ref="B91:D93"/>
    <mergeCell ref="B118:D120"/>
    <mergeCell ref="B112:D113"/>
    <mergeCell ref="B114:D114"/>
    <mergeCell ref="B115:D116"/>
    <mergeCell ref="B117:D117"/>
    <mergeCell ref="B94:D99"/>
    <mergeCell ref="B101:D106"/>
    <mergeCell ref="B107:D107"/>
    <mergeCell ref="B108:D111"/>
    <mergeCell ref="B121:D122"/>
    <mergeCell ref="B123:D124"/>
    <mergeCell ref="B125:D126"/>
    <mergeCell ref="B127:D127"/>
    <mergeCell ref="A129:C129"/>
    <mergeCell ref="D145:D146"/>
    <mergeCell ref="B130:C135"/>
    <mergeCell ref="A140:B140"/>
    <mergeCell ref="A145:C146"/>
    <mergeCell ref="B136:C137"/>
    <mergeCell ref="B138:C138"/>
    <mergeCell ref="A141:C142"/>
    <mergeCell ref="D141:D142"/>
    <mergeCell ref="A143:C144"/>
    <mergeCell ref="D143:D144"/>
  </mergeCells>
  <pageMargins left="0.38" right="0.4" top="0.69" bottom="0.78" header="0.47" footer="0.7"/>
  <pageSetup paperSize="9" orientation="portrait" r:id="rId1"/>
</worksheet>
</file>

<file path=xl/worksheets/sheet31.xml><?xml version="1.0" encoding="utf-8"?>
<worksheet xmlns="http://schemas.openxmlformats.org/spreadsheetml/2006/main" xmlns:r="http://schemas.openxmlformats.org/officeDocument/2006/relationships">
  <dimension ref="A1:E139"/>
  <sheetViews>
    <sheetView topLeftCell="A118" zoomScale="80" zoomScaleNormal="80" workbookViewId="0">
      <selection activeCell="A125" sqref="A125:D128"/>
    </sheetView>
  </sheetViews>
  <sheetFormatPr defaultRowHeight="15"/>
  <cols>
    <col min="1" max="1" width="10.7109375" customWidth="1"/>
    <col min="2" max="2" width="36" customWidth="1"/>
    <col min="3" max="3" width="27" customWidth="1"/>
    <col min="4" max="4" width="22.140625" customWidth="1"/>
    <col min="5" max="5" width="11" customWidth="1"/>
    <col min="6" max="7" width="11.42578125" bestFit="1" customWidth="1"/>
    <col min="8" max="8" width="10.28515625" bestFit="1" customWidth="1"/>
  </cols>
  <sheetData>
    <row r="1" spans="1:4" ht="15" customHeight="1">
      <c r="A1" s="473" t="s">
        <v>514</v>
      </c>
      <c r="B1" s="473"/>
      <c r="C1" s="473"/>
      <c r="D1" s="473"/>
    </row>
    <row r="2" spans="1:4">
      <c r="A2" s="30"/>
      <c r="B2" s="30"/>
      <c r="C2" s="30"/>
      <c r="D2" s="30"/>
    </row>
    <row r="3" spans="1:4">
      <c r="A3" s="474" t="s">
        <v>82</v>
      </c>
      <c r="B3" s="474"/>
      <c r="C3" s="30"/>
      <c r="D3" s="30"/>
    </row>
    <row r="4" spans="1:4">
      <c r="A4" s="481" t="s">
        <v>47</v>
      </c>
      <c r="B4" s="481"/>
      <c r="C4" s="30">
        <v>1969</v>
      </c>
      <c r="D4" s="30"/>
    </row>
    <row r="5" spans="1:4">
      <c r="A5" s="481" t="s">
        <v>44</v>
      </c>
      <c r="B5" s="481"/>
      <c r="C5" s="30">
        <v>60</v>
      </c>
      <c r="D5" s="30"/>
    </row>
    <row r="6" spans="1:4">
      <c r="A6" s="481" t="s">
        <v>45</v>
      </c>
      <c r="B6" s="481"/>
      <c r="C6" s="30">
        <v>5</v>
      </c>
      <c r="D6" s="30"/>
    </row>
    <row r="7" spans="1:4">
      <c r="A7" s="481" t="s">
        <v>46</v>
      </c>
      <c r="B7" s="481"/>
      <c r="C7" s="30">
        <v>4</v>
      </c>
      <c r="D7" s="30"/>
    </row>
    <row r="8" spans="1:4">
      <c r="A8" s="481" t="s">
        <v>51</v>
      </c>
      <c r="B8" s="481"/>
      <c r="C8" s="30">
        <v>2703.5</v>
      </c>
      <c r="D8" s="30"/>
    </row>
    <row r="9" spans="1:4">
      <c r="A9" s="481" t="s">
        <v>56</v>
      </c>
      <c r="B9" s="481"/>
      <c r="C9" s="66">
        <v>271.2</v>
      </c>
      <c r="D9" s="30"/>
    </row>
    <row r="10" spans="1:4">
      <c r="A10" s="481" t="s">
        <v>52</v>
      </c>
      <c r="B10" s="481"/>
      <c r="C10" s="30">
        <v>84</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4" t="s">
        <v>143</v>
      </c>
      <c r="B14" s="39"/>
      <c r="C14" s="39"/>
      <c r="D14" s="85"/>
    </row>
    <row r="15" spans="1:4">
      <c r="A15" s="86" t="s">
        <v>225</v>
      </c>
      <c r="B15" s="39"/>
      <c r="C15" s="39"/>
      <c r="D15" s="85"/>
    </row>
    <row r="16" spans="1:4">
      <c r="A16" s="172" t="s">
        <v>872</v>
      </c>
      <c r="B16" s="48"/>
      <c r="C16" s="48"/>
      <c r="D16" s="105">
        <v>15382.85</v>
      </c>
    </row>
    <row r="17" spans="1:4" ht="15.75" customHeight="1">
      <c r="A17" s="84" t="s">
        <v>146</v>
      </c>
      <c r="B17" s="39"/>
      <c r="C17" s="39"/>
      <c r="D17" s="85"/>
    </row>
    <row r="18" spans="1:4">
      <c r="A18" s="86" t="s">
        <v>147</v>
      </c>
      <c r="B18" s="39"/>
      <c r="C18" s="39"/>
      <c r="D18" s="85"/>
    </row>
    <row r="19" spans="1:4">
      <c r="A19" s="87" t="s">
        <v>720</v>
      </c>
      <c r="B19" s="39" t="s">
        <v>721</v>
      </c>
      <c r="C19" s="39"/>
      <c r="D19" s="85"/>
    </row>
    <row r="20" spans="1:4">
      <c r="A20" s="172"/>
      <c r="B20" s="48" t="s">
        <v>722</v>
      </c>
      <c r="C20" s="48"/>
      <c r="D20" s="105">
        <v>1787.34</v>
      </c>
    </row>
    <row r="21" spans="1:4">
      <c r="A21" s="140" t="s">
        <v>356</v>
      </c>
      <c r="B21" s="46" t="s">
        <v>1271</v>
      </c>
      <c r="C21" s="46"/>
      <c r="D21" s="175">
        <v>1797.27</v>
      </c>
    </row>
    <row r="22" spans="1:4">
      <c r="A22" s="172" t="s">
        <v>356</v>
      </c>
      <c r="B22" s="48" t="s">
        <v>1427</v>
      </c>
      <c r="C22" s="48"/>
      <c r="D22" s="207">
        <v>1835.11</v>
      </c>
    </row>
    <row r="23" spans="1:4">
      <c r="A23" s="86" t="s">
        <v>294</v>
      </c>
      <c r="B23" s="39"/>
      <c r="C23" s="39"/>
      <c r="D23" s="85"/>
    </row>
    <row r="24" spans="1:4">
      <c r="A24" s="172" t="s">
        <v>1272</v>
      </c>
      <c r="B24" s="48" t="s">
        <v>1273</v>
      </c>
      <c r="C24" s="48"/>
      <c r="D24" s="105">
        <v>1698.28</v>
      </c>
    </row>
    <row r="25" spans="1:4">
      <c r="A25" s="86" t="s">
        <v>451</v>
      </c>
      <c r="B25" s="39"/>
      <c r="C25" s="39"/>
      <c r="D25" s="85"/>
    </row>
    <row r="26" spans="1:4">
      <c r="A26" s="87" t="s">
        <v>1006</v>
      </c>
      <c r="B26" s="39" t="s">
        <v>1007</v>
      </c>
      <c r="C26" s="39"/>
      <c r="D26" s="85"/>
    </row>
    <row r="27" spans="1:4">
      <c r="A27" s="87"/>
      <c r="B27" s="39" t="s">
        <v>1008</v>
      </c>
      <c r="C27" s="39"/>
      <c r="D27" s="85"/>
    </row>
    <row r="28" spans="1:4">
      <c r="A28" s="87"/>
      <c r="B28" s="39" t="s">
        <v>1009</v>
      </c>
      <c r="C28" s="39"/>
      <c r="D28" s="85"/>
    </row>
    <row r="29" spans="1:4">
      <c r="A29" s="172"/>
      <c r="B29" s="48" t="s">
        <v>496</v>
      </c>
      <c r="C29" s="48"/>
      <c r="D29" s="105">
        <v>10589.81</v>
      </c>
    </row>
    <row r="30" spans="1:4">
      <c r="A30" s="84" t="s">
        <v>254</v>
      </c>
      <c r="B30" s="39"/>
      <c r="C30" s="39"/>
      <c r="D30" s="85"/>
    </row>
    <row r="31" spans="1:4">
      <c r="A31" s="84" t="s">
        <v>466</v>
      </c>
      <c r="B31" s="39"/>
      <c r="C31" s="39"/>
      <c r="D31" s="85"/>
    </row>
    <row r="32" spans="1:4">
      <c r="A32" s="87" t="s">
        <v>415</v>
      </c>
      <c r="B32" s="39"/>
      <c r="C32" s="39"/>
      <c r="D32" s="85"/>
    </row>
    <row r="33" spans="1:5">
      <c r="A33" s="87" t="s">
        <v>452</v>
      </c>
      <c r="B33" s="39"/>
      <c r="C33" s="39"/>
      <c r="D33" s="85"/>
    </row>
    <row r="34" spans="1:5">
      <c r="A34" s="87" t="s">
        <v>594</v>
      </c>
      <c r="B34" s="39"/>
      <c r="C34" s="39"/>
      <c r="D34" s="85"/>
    </row>
    <row r="35" spans="1:5">
      <c r="A35" s="87" t="s">
        <v>442</v>
      </c>
      <c r="B35" s="39"/>
      <c r="C35" s="39"/>
      <c r="D35" s="85"/>
    </row>
    <row r="36" spans="1:5">
      <c r="A36" s="87" t="s">
        <v>443</v>
      </c>
      <c r="B36" s="39"/>
      <c r="C36" s="39"/>
      <c r="D36" s="85"/>
    </row>
    <row r="37" spans="1:5">
      <c r="A37" s="87" t="s">
        <v>492</v>
      </c>
      <c r="B37" s="39"/>
      <c r="C37" s="39"/>
      <c r="D37" s="85"/>
    </row>
    <row r="38" spans="1:5">
      <c r="A38" s="172" t="s">
        <v>428</v>
      </c>
      <c r="B38" s="48"/>
      <c r="C38" s="48"/>
      <c r="D38" s="105">
        <v>42581.25</v>
      </c>
    </row>
    <row r="39" spans="1:5">
      <c r="A39" s="103" t="s">
        <v>203</v>
      </c>
      <c r="B39" s="47"/>
      <c r="C39" s="47"/>
      <c r="D39" s="155"/>
    </row>
    <row r="40" spans="1:5" s="4" customFormat="1">
      <c r="A40" s="87" t="s">
        <v>595</v>
      </c>
      <c r="B40" s="39"/>
      <c r="C40" s="39"/>
      <c r="D40" s="85"/>
    </row>
    <row r="41" spans="1:5" s="4" customFormat="1" ht="15.75" thickBot="1">
      <c r="A41" s="87" t="s">
        <v>596</v>
      </c>
      <c r="B41" s="39"/>
      <c r="C41" s="39"/>
      <c r="D41" s="85">
        <v>5359.08</v>
      </c>
    </row>
    <row r="42" spans="1:5" ht="15.75" thickBot="1">
      <c r="A42" s="88" t="s">
        <v>48</v>
      </c>
      <c r="B42" s="89"/>
      <c r="C42" s="89"/>
      <c r="D42" s="90">
        <f>SUM(D14:D41)</f>
        <v>81030.990000000005</v>
      </c>
    </row>
    <row r="43" spans="1:5" s="29" customFormat="1" ht="13.5" thickBot="1">
      <c r="A43" s="295"/>
      <c r="B43" s="108"/>
      <c r="C43" s="108"/>
      <c r="D43" s="296"/>
      <c r="E43" s="28"/>
    </row>
    <row r="44" spans="1:5">
      <c r="A44" s="81" t="s">
        <v>152</v>
      </c>
      <c r="B44" s="82"/>
      <c r="C44" s="91"/>
      <c r="D44" s="92"/>
    </row>
    <row r="45" spans="1:5">
      <c r="A45" s="86" t="s">
        <v>204</v>
      </c>
      <c r="B45" s="41"/>
      <c r="C45" s="64"/>
      <c r="D45" s="116">
        <v>59451.75</v>
      </c>
    </row>
    <row r="46" spans="1:5">
      <c r="A46" s="95" t="s">
        <v>50</v>
      </c>
      <c r="B46" s="48"/>
      <c r="C46" s="31"/>
      <c r="D46" s="96"/>
    </row>
    <row r="47" spans="1:5">
      <c r="A47" s="140" t="s">
        <v>322</v>
      </c>
      <c r="B47" s="46"/>
      <c r="C47" s="22" t="s">
        <v>1612</v>
      </c>
      <c r="D47" s="255"/>
    </row>
    <row r="48" spans="1:5" s="4" customFormat="1">
      <c r="A48" s="97" t="s">
        <v>326</v>
      </c>
      <c r="B48" s="59"/>
      <c r="C48" s="213" t="s">
        <v>41</v>
      </c>
      <c r="D48" s="150"/>
    </row>
    <row r="49" spans="1:5" s="4" customFormat="1">
      <c r="A49" s="506" t="s">
        <v>334</v>
      </c>
      <c r="B49" s="589"/>
      <c r="C49" s="455" t="s">
        <v>40</v>
      </c>
      <c r="D49" s="586"/>
    </row>
    <row r="50" spans="1:5" s="4" customFormat="1">
      <c r="A50" s="508"/>
      <c r="B50" s="548"/>
      <c r="C50" s="456"/>
      <c r="D50" s="587"/>
    </row>
    <row r="51" spans="1:5" s="4" customFormat="1">
      <c r="A51" s="459" t="s">
        <v>329</v>
      </c>
      <c r="B51" s="460"/>
      <c r="C51" s="149" t="s">
        <v>40</v>
      </c>
      <c r="D51" s="150"/>
    </row>
    <row r="52" spans="1:5" s="4" customFormat="1">
      <c r="A52" s="97" t="s">
        <v>330</v>
      </c>
      <c r="B52" s="54"/>
      <c r="C52" s="465" t="s">
        <v>41</v>
      </c>
      <c r="D52" s="586"/>
    </row>
    <row r="53" spans="1:5" s="4" customFormat="1">
      <c r="A53" s="98" t="s">
        <v>331</v>
      </c>
      <c r="B53" s="55"/>
      <c r="C53" s="466"/>
      <c r="D53" s="587"/>
    </row>
    <row r="54" spans="1:5" s="4" customFormat="1">
      <c r="A54" s="506" t="s">
        <v>336</v>
      </c>
      <c r="B54" s="507"/>
      <c r="C54" s="465" t="s">
        <v>39</v>
      </c>
      <c r="D54" s="586"/>
    </row>
    <row r="55" spans="1:5" s="4" customFormat="1">
      <c r="A55" s="508"/>
      <c r="B55" s="509"/>
      <c r="C55" s="466"/>
      <c r="D55" s="587"/>
    </row>
    <row r="56" spans="1:5">
      <c r="A56" s="101" t="s">
        <v>154</v>
      </c>
      <c r="B56" s="32"/>
      <c r="C56" s="60" t="s">
        <v>315</v>
      </c>
      <c r="D56" s="134">
        <v>27833.02</v>
      </c>
    </row>
    <row r="57" spans="1:5">
      <c r="A57" s="461" t="s">
        <v>187</v>
      </c>
      <c r="B57" s="462"/>
      <c r="C57" s="60" t="s">
        <v>136</v>
      </c>
      <c r="D57" s="134">
        <f>555.11</f>
        <v>555.11</v>
      </c>
    </row>
    <row r="58" spans="1:5">
      <c r="A58" s="101" t="s">
        <v>222</v>
      </c>
      <c r="B58" s="49"/>
      <c r="C58" s="60" t="s">
        <v>1674</v>
      </c>
      <c r="D58" s="134">
        <v>6783.44</v>
      </c>
    </row>
    <row r="59" spans="1:5">
      <c r="A59" s="461" t="s">
        <v>223</v>
      </c>
      <c r="B59" s="462"/>
      <c r="C59" s="60" t="s">
        <v>315</v>
      </c>
      <c r="D59" s="133">
        <v>16437.310000000001</v>
      </c>
    </row>
    <row r="60" spans="1:5">
      <c r="A60" s="100" t="s">
        <v>190</v>
      </c>
      <c r="B60" s="58"/>
      <c r="C60" s="60" t="s">
        <v>110</v>
      </c>
      <c r="D60" s="132">
        <v>1084.6199999999999</v>
      </c>
    </row>
    <row r="61" spans="1:5">
      <c r="A61" s="100" t="s">
        <v>384</v>
      </c>
      <c r="B61" s="58"/>
      <c r="C61" s="60" t="s">
        <v>1428</v>
      </c>
      <c r="D61" s="131">
        <v>2146.4299999999998</v>
      </c>
    </row>
    <row r="62" spans="1:5">
      <c r="A62" s="100" t="s">
        <v>239</v>
      </c>
      <c r="B62" s="58"/>
      <c r="C62" s="60" t="s">
        <v>39</v>
      </c>
      <c r="D62" s="133">
        <v>2081.31</v>
      </c>
      <c r="E62" s="2"/>
    </row>
    <row r="63" spans="1:5">
      <c r="A63" s="439" t="s">
        <v>873</v>
      </c>
      <c r="B63" s="440"/>
      <c r="C63" s="539" t="s">
        <v>874</v>
      </c>
      <c r="D63" s="445">
        <v>2678.26</v>
      </c>
    </row>
    <row r="64" spans="1:5">
      <c r="A64" s="441"/>
      <c r="B64" s="442"/>
      <c r="C64" s="540"/>
      <c r="D64" s="446"/>
    </row>
    <row r="65" spans="1:4">
      <c r="A65" s="504"/>
      <c r="B65" s="449"/>
      <c r="C65" s="541"/>
      <c r="D65" s="505"/>
    </row>
    <row r="66" spans="1:4">
      <c r="A66" s="461" t="s">
        <v>240</v>
      </c>
      <c r="B66" s="462"/>
      <c r="C66" s="60" t="s">
        <v>42</v>
      </c>
      <c r="D66" s="134">
        <v>17437.61</v>
      </c>
    </row>
    <row r="67" spans="1:4">
      <c r="A67" s="103" t="s">
        <v>50</v>
      </c>
      <c r="B67" s="47"/>
      <c r="C67" s="26"/>
      <c r="D67" s="104"/>
    </row>
    <row r="68" spans="1:4">
      <c r="A68" s="475" t="s">
        <v>347</v>
      </c>
      <c r="B68" s="476"/>
      <c r="C68" s="52"/>
      <c r="D68" s="80">
        <v>10686.59</v>
      </c>
    </row>
    <row r="69" spans="1:4" ht="15.75" thickBot="1">
      <c r="A69" s="475"/>
      <c r="B69" s="476"/>
      <c r="C69" s="107"/>
      <c r="D69" s="85"/>
    </row>
    <row r="70" spans="1:4" ht="15.75" thickBot="1">
      <c r="A70" s="114" t="s">
        <v>48</v>
      </c>
      <c r="B70" s="108"/>
      <c r="C70" s="108"/>
      <c r="D70" s="72">
        <f>SUM(D45,D56:D66)</f>
        <v>136488.85999999999</v>
      </c>
    </row>
    <row r="71" spans="1:4">
      <c r="A71" s="65"/>
      <c r="B71" s="39"/>
      <c r="C71" s="39"/>
      <c r="D71" s="37"/>
    </row>
    <row r="72" spans="1:4" ht="15.75" thickBot="1">
      <c r="A72" s="433" t="s">
        <v>180</v>
      </c>
      <c r="B72" s="433"/>
      <c r="C72" s="433"/>
      <c r="D72" s="433"/>
    </row>
    <row r="73" spans="1:4">
      <c r="A73" s="156" t="s">
        <v>130</v>
      </c>
      <c r="B73" s="122" t="s">
        <v>156</v>
      </c>
      <c r="C73" s="123"/>
      <c r="D73" s="124"/>
    </row>
    <row r="74" spans="1:4">
      <c r="A74" s="157" t="s">
        <v>131</v>
      </c>
      <c r="B74" s="424" t="s">
        <v>198</v>
      </c>
      <c r="C74" s="425"/>
      <c r="D74" s="426"/>
    </row>
    <row r="75" spans="1:4">
      <c r="A75" s="158"/>
      <c r="B75" s="427"/>
      <c r="C75" s="428"/>
      <c r="D75" s="429"/>
    </row>
    <row r="76" spans="1:4">
      <c r="A76" s="483" t="s">
        <v>132</v>
      </c>
      <c r="B76" s="424" t="s">
        <v>157</v>
      </c>
      <c r="C76" s="425"/>
      <c r="D76" s="426"/>
    </row>
    <row r="77" spans="1:4" ht="15" customHeight="1">
      <c r="A77" s="483"/>
      <c r="B77" s="427"/>
      <c r="C77" s="428"/>
      <c r="D77" s="429"/>
    </row>
    <row r="78" spans="1:4">
      <c r="A78" s="484"/>
      <c r="B78" s="430"/>
      <c r="C78" s="431"/>
      <c r="D78" s="432"/>
    </row>
    <row r="79" spans="1:4">
      <c r="A79" s="159" t="s">
        <v>159</v>
      </c>
      <c r="B79" s="424" t="s">
        <v>158</v>
      </c>
      <c r="C79" s="425"/>
      <c r="D79" s="426"/>
    </row>
    <row r="80" spans="1:4">
      <c r="A80" s="160"/>
      <c r="B80" s="427"/>
      <c r="C80" s="428"/>
      <c r="D80" s="429"/>
    </row>
    <row r="81" spans="1:4">
      <c r="A81" s="161"/>
      <c r="B81" s="427"/>
      <c r="C81" s="428"/>
      <c r="D81" s="429"/>
    </row>
    <row r="82" spans="1:4">
      <c r="A82" s="161"/>
      <c r="B82" s="427"/>
      <c r="C82" s="428"/>
      <c r="D82" s="429"/>
    </row>
    <row r="83" spans="1:4">
      <c r="A83" s="161"/>
      <c r="B83" s="427"/>
      <c r="C83" s="428"/>
      <c r="D83" s="429"/>
    </row>
    <row r="84" spans="1:4">
      <c r="A84" s="161"/>
      <c r="B84" s="427"/>
      <c r="C84" s="428"/>
      <c r="D84" s="429"/>
    </row>
    <row r="85" spans="1:4">
      <c r="A85" s="163" t="s">
        <v>160</v>
      </c>
      <c r="B85" s="45" t="s">
        <v>161</v>
      </c>
      <c r="C85" s="46"/>
      <c r="D85" s="126"/>
    </row>
    <row r="86" spans="1:4" ht="15" customHeight="1">
      <c r="A86" s="74" t="s">
        <v>162</v>
      </c>
      <c r="B86" s="424" t="s">
        <v>199</v>
      </c>
      <c r="C86" s="425"/>
      <c r="D86" s="426"/>
    </row>
    <row r="87" spans="1:4">
      <c r="A87" s="161"/>
      <c r="B87" s="427"/>
      <c r="C87" s="428"/>
      <c r="D87" s="429"/>
    </row>
    <row r="88" spans="1:4">
      <c r="A88" s="161"/>
      <c r="B88" s="427"/>
      <c r="C88" s="428"/>
      <c r="D88" s="429"/>
    </row>
    <row r="89" spans="1:4">
      <c r="A89" s="161"/>
      <c r="B89" s="427"/>
      <c r="C89" s="428"/>
      <c r="D89" s="429"/>
    </row>
    <row r="90" spans="1:4">
      <c r="A90" s="161"/>
      <c r="B90" s="427"/>
      <c r="C90" s="428"/>
      <c r="D90" s="429"/>
    </row>
    <row r="91" spans="1:4" ht="15" customHeight="1">
      <c r="A91" s="162"/>
      <c r="B91" s="430"/>
      <c r="C91" s="431"/>
      <c r="D91" s="432"/>
    </row>
    <row r="92" spans="1:4">
      <c r="A92" s="74" t="s">
        <v>163</v>
      </c>
      <c r="B92" s="436" t="s">
        <v>164</v>
      </c>
      <c r="C92" s="437"/>
      <c r="D92" s="438"/>
    </row>
    <row r="93" spans="1:4">
      <c r="A93" s="74" t="s">
        <v>165</v>
      </c>
      <c r="B93" s="424" t="s">
        <v>201</v>
      </c>
      <c r="C93" s="425"/>
      <c r="D93" s="426"/>
    </row>
    <row r="94" spans="1:4">
      <c r="A94" s="161"/>
      <c r="B94" s="427"/>
      <c r="C94" s="428"/>
      <c r="D94" s="429"/>
    </row>
    <row r="95" spans="1:4">
      <c r="A95" s="161"/>
      <c r="B95" s="427"/>
      <c r="C95" s="428"/>
      <c r="D95" s="429"/>
    </row>
    <row r="96" spans="1:4">
      <c r="A96" s="162"/>
      <c r="B96" s="430"/>
      <c r="C96" s="431"/>
      <c r="D96" s="432"/>
    </row>
    <row r="97" spans="1:4">
      <c r="A97" s="79" t="s">
        <v>166</v>
      </c>
      <c r="B97" s="499" t="s">
        <v>193</v>
      </c>
      <c r="C97" s="500"/>
      <c r="D97" s="501"/>
    </row>
    <row r="98" spans="1:4">
      <c r="A98" s="75"/>
      <c r="B98" s="499"/>
      <c r="C98" s="500"/>
      <c r="D98" s="501"/>
    </row>
    <row r="99" spans="1:4" ht="32.25" customHeight="1">
      <c r="A99" s="164" t="s">
        <v>168</v>
      </c>
      <c r="B99" s="500" t="s">
        <v>194</v>
      </c>
      <c r="C99" s="500"/>
      <c r="D99" s="501"/>
    </row>
    <row r="100" spans="1:4">
      <c r="A100" s="74" t="s">
        <v>170</v>
      </c>
      <c r="B100" s="424" t="s">
        <v>173</v>
      </c>
      <c r="C100" s="425"/>
      <c r="D100" s="426"/>
    </row>
    <row r="101" spans="1:4">
      <c r="A101" s="162"/>
      <c r="B101" s="430"/>
      <c r="C101" s="431"/>
      <c r="D101" s="432"/>
    </row>
    <row r="102" spans="1:4">
      <c r="A102" s="74" t="s">
        <v>172</v>
      </c>
      <c r="B102" s="436" t="s">
        <v>175</v>
      </c>
      <c r="C102" s="437"/>
      <c r="D102" s="438"/>
    </row>
    <row r="103" spans="1:4">
      <c r="A103" s="79" t="s">
        <v>174</v>
      </c>
      <c r="B103" s="424" t="s">
        <v>167</v>
      </c>
      <c r="C103" s="425"/>
      <c r="D103" s="426"/>
    </row>
    <row r="104" spans="1:4">
      <c r="A104" s="77"/>
      <c r="B104" s="427"/>
      <c r="C104" s="428"/>
      <c r="D104" s="429"/>
    </row>
    <row r="105" spans="1:4">
      <c r="A105" s="75"/>
      <c r="B105" s="430"/>
      <c r="C105" s="431"/>
      <c r="D105" s="432"/>
    </row>
    <row r="106" spans="1:4">
      <c r="A106" s="161" t="s">
        <v>176</v>
      </c>
      <c r="B106" s="424" t="s">
        <v>169</v>
      </c>
      <c r="C106" s="425"/>
      <c r="D106" s="426"/>
    </row>
    <row r="107" spans="1:4">
      <c r="A107" s="162"/>
      <c r="B107" s="430"/>
      <c r="C107" s="431"/>
      <c r="D107" s="432"/>
    </row>
    <row r="108" spans="1:4">
      <c r="A108" s="74" t="s">
        <v>178</v>
      </c>
      <c r="B108" s="424" t="s">
        <v>171</v>
      </c>
      <c r="C108" s="425"/>
      <c r="D108" s="426"/>
    </row>
    <row r="109" spans="1:4">
      <c r="A109" s="162"/>
      <c r="B109" s="430"/>
      <c r="C109" s="431"/>
      <c r="D109" s="432"/>
    </row>
    <row r="110" spans="1:4" s="5" customFormat="1">
      <c r="A110" s="74" t="s">
        <v>195</v>
      </c>
      <c r="B110" s="424" t="s">
        <v>177</v>
      </c>
      <c r="C110" s="425"/>
      <c r="D110" s="426"/>
    </row>
    <row r="111" spans="1:4">
      <c r="A111" s="162"/>
      <c r="B111" s="430"/>
      <c r="C111" s="431"/>
      <c r="D111" s="432"/>
    </row>
    <row r="112" spans="1:4" ht="15.75" thickBot="1">
      <c r="A112" s="161" t="s">
        <v>182</v>
      </c>
      <c r="B112" s="452" t="s">
        <v>200</v>
      </c>
      <c r="C112" s="453"/>
      <c r="D112" s="454"/>
    </row>
    <row r="113" spans="1:4" ht="15.75" thickBot="1">
      <c r="A113" s="114" t="s">
        <v>48</v>
      </c>
      <c r="B113" s="108"/>
      <c r="C113" s="108"/>
      <c r="D113" s="115">
        <v>51744.99</v>
      </c>
    </row>
    <row r="114" spans="1:4" ht="15.75" thickBot="1">
      <c r="A114" s="530" t="s">
        <v>181</v>
      </c>
      <c r="B114" s="531"/>
      <c r="C114" s="531"/>
      <c r="D114" s="165"/>
    </row>
    <row r="115" spans="1:4" ht="15" customHeight="1">
      <c r="A115" s="219" t="s">
        <v>183</v>
      </c>
      <c r="B115" s="494" t="s">
        <v>1653</v>
      </c>
      <c r="C115" s="495"/>
      <c r="D115" s="165"/>
    </row>
    <row r="116" spans="1:4">
      <c r="A116" s="161"/>
      <c r="B116" s="427"/>
      <c r="C116" s="476"/>
      <c r="D116" s="116"/>
    </row>
    <row r="117" spans="1:4">
      <c r="A117" s="161"/>
      <c r="B117" s="427"/>
      <c r="C117" s="476"/>
      <c r="D117" s="116"/>
    </row>
    <row r="118" spans="1:4">
      <c r="A118" s="161"/>
      <c r="B118" s="427"/>
      <c r="C118" s="476"/>
      <c r="D118" s="116"/>
    </row>
    <row r="119" spans="1:4">
      <c r="A119" s="162"/>
      <c r="B119" s="430"/>
      <c r="C119" s="496"/>
      <c r="D119" s="154">
        <v>14734.08</v>
      </c>
    </row>
    <row r="120" spans="1:4">
      <c r="A120" s="74" t="s">
        <v>196</v>
      </c>
      <c r="B120" s="424" t="s">
        <v>311</v>
      </c>
      <c r="C120" s="493"/>
      <c r="D120" s="141"/>
    </row>
    <row r="121" spans="1:4">
      <c r="A121" s="162"/>
      <c r="B121" s="430"/>
      <c r="C121" s="496"/>
      <c r="D121" s="154">
        <v>405.53</v>
      </c>
    </row>
    <row r="122" spans="1:4" ht="15.75" thickBot="1">
      <c r="A122" s="74" t="s">
        <v>197</v>
      </c>
      <c r="B122" s="424" t="s">
        <v>1651</v>
      </c>
      <c r="C122" s="493"/>
      <c r="D122" s="141">
        <v>8299.75</v>
      </c>
    </row>
    <row r="123" spans="1:4" ht="15.75" thickBot="1">
      <c r="A123" s="215" t="s">
        <v>48</v>
      </c>
      <c r="B123" s="108"/>
      <c r="C123" s="108"/>
      <c r="D123" s="115">
        <f>SUM(D115:D122)</f>
        <v>23439.360000000001</v>
      </c>
    </row>
    <row r="124" spans="1:4">
      <c r="A124" s="522" t="s">
        <v>53</v>
      </c>
      <c r="B124" s="523"/>
      <c r="C124" s="46"/>
      <c r="D124" s="33">
        <f>SUM(D42,D70,D113,D123)</f>
        <v>292704.19999999995</v>
      </c>
    </row>
    <row r="125" spans="1:4">
      <c r="A125" s="687" t="s">
        <v>1686</v>
      </c>
      <c r="B125" s="687"/>
      <c r="C125" s="687"/>
      <c r="D125" s="688">
        <v>902397.76</v>
      </c>
    </row>
    <row r="126" spans="1:4">
      <c r="A126" s="687"/>
      <c r="B126" s="687"/>
      <c r="C126" s="687"/>
      <c r="D126" s="688"/>
    </row>
    <row r="127" spans="1:4">
      <c r="A127" s="562" t="s">
        <v>1687</v>
      </c>
      <c r="B127" s="562"/>
      <c r="C127" s="562"/>
      <c r="D127" s="683">
        <v>267592.43</v>
      </c>
    </row>
    <row r="128" spans="1:4">
      <c r="A128" s="577"/>
      <c r="B128" s="577"/>
      <c r="C128" s="577"/>
      <c r="D128" s="471"/>
    </row>
    <row r="129" spans="1:4">
      <c r="A129" s="486" t="s">
        <v>1665</v>
      </c>
      <c r="B129" s="487"/>
      <c r="C129" s="488"/>
      <c r="D129" s="470">
        <v>52339.02</v>
      </c>
    </row>
    <row r="130" spans="1:4">
      <c r="A130" s="489"/>
      <c r="B130" s="490"/>
      <c r="C130" s="491"/>
      <c r="D130" s="492"/>
    </row>
    <row r="131" spans="1:4">
      <c r="A131" s="29"/>
      <c r="B131" s="29"/>
      <c r="C131" s="29"/>
      <c r="D131" s="29"/>
    </row>
    <row r="132" spans="1:4">
      <c r="A132" s="29"/>
      <c r="B132" s="29"/>
      <c r="C132" s="29"/>
      <c r="D132" s="29"/>
    </row>
    <row r="133" spans="1:4">
      <c r="A133" s="29"/>
      <c r="B133" s="29"/>
      <c r="C133" s="29"/>
      <c r="D133" s="29"/>
    </row>
    <row r="136" spans="1:4">
      <c r="A136" s="29"/>
      <c r="B136" s="29"/>
      <c r="C136" s="29"/>
      <c r="D136" s="29"/>
    </row>
    <row r="137" spans="1:4">
      <c r="A137" s="29"/>
      <c r="B137" s="29"/>
      <c r="C137" s="29"/>
      <c r="D137" s="29"/>
    </row>
    <row r="138" spans="1:4">
      <c r="A138" s="29"/>
      <c r="B138" s="29"/>
      <c r="C138" s="29"/>
      <c r="D138" s="29"/>
    </row>
    <row r="139" spans="1:4">
      <c r="A139" s="29"/>
      <c r="B139" s="29"/>
      <c r="C139" s="29"/>
      <c r="D139" s="29"/>
    </row>
  </sheetData>
  <mergeCells count="54">
    <mergeCell ref="A125:C126"/>
    <mergeCell ref="D125:D126"/>
    <mergeCell ref="A127:C128"/>
    <mergeCell ref="D127:D128"/>
    <mergeCell ref="B79:D84"/>
    <mergeCell ref="B86:D91"/>
    <mergeCell ref="B92:D92"/>
    <mergeCell ref="B93:D96"/>
    <mergeCell ref="A66:B66"/>
    <mergeCell ref="A68:B69"/>
    <mergeCell ref="A72:D72"/>
    <mergeCell ref="B74:D75"/>
    <mergeCell ref="A76:A78"/>
    <mergeCell ref="B76:D78"/>
    <mergeCell ref="A49:B50"/>
    <mergeCell ref="C49:C50"/>
    <mergeCell ref="A63:B65"/>
    <mergeCell ref="D54:D55"/>
    <mergeCell ref="A57:B57"/>
    <mergeCell ref="A59:B59"/>
    <mergeCell ref="A51:B51"/>
    <mergeCell ref="C52:C53"/>
    <mergeCell ref="D49:D50"/>
    <mergeCell ref="D52:D53"/>
    <mergeCell ref="C63:C65"/>
    <mergeCell ref="D63:D65"/>
    <mergeCell ref="A54:B55"/>
    <mergeCell ref="C54:C55"/>
    <mergeCell ref="A124:B124"/>
    <mergeCell ref="A129:C130"/>
    <mergeCell ref="B122:C122"/>
    <mergeCell ref="D129:D130"/>
    <mergeCell ref="A1:D1"/>
    <mergeCell ref="A3:B3"/>
    <mergeCell ref="A4:B4"/>
    <mergeCell ref="A5:B5"/>
    <mergeCell ref="A6:B6"/>
    <mergeCell ref="A11:D12"/>
    <mergeCell ref="A7:B7"/>
    <mergeCell ref="A8:B8"/>
    <mergeCell ref="A9:B9"/>
    <mergeCell ref="A10:B10"/>
    <mergeCell ref="B97:D98"/>
    <mergeCell ref="B99:D99"/>
    <mergeCell ref="B100:D101"/>
    <mergeCell ref="B102:D102"/>
    <mergeCell ref="B120:C121"/>
    <mergeCell ref="B106:D107"/>
    <mergeCell ref="B108:D109"/>
    <mergeCell ref="B110:D111"/>
    <mergeCell ref="B112:D112"/>
    <mergeCell ref="A114:C114"/>
    <mergeCell ref="B103:D105"/>
    <mergeCell ref="B115:C119"/>
  </mergeCells>
  <pageMargins left="0.41" right="0.28999999999999998" top="0.36" bottom="0.44"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E141"/>
  <sheetViews>
    <sheetView topLeftCell="A109" zoomScale="80" zoomScaleNormal="80" workbookViewId="0">
      <selection activeCell="A127" sqref="A127:D130"/>
    </sheetView>
  </sheetViews>
  <sheetFormatPr defaultRowHeight="15"/>
  <cols>
    <col min="1" max="1" width="13.140625" customWidth="1"/>
    <col min="2" max="2" width="36.28515625" customWidth="1"/>
    <col min="3" max="3" width="25" customWidth="1"/>
    <col min="4" max="4" width="22.5703125" customWidth="1"/>
    <col min="5" max="5" width="12" customWidth="1"/>
    <col min="6" max="6" width="11.7109375" bestFit="1" customWidth="1"/>
    <col min="7" max="7" width="11.42578125" bestFit="1" customWidth="1"/>
    <col min="8" max="8" width="12.140625" customWidth="1"/>
    <col min="9" max="9" width="11.42578125" bestFit="1" customWidth="1"/>
    <col min="10" max="10" width="9.28515625" bestFit="1" customWidth="1"/>
  </cols>
  <sheetData>
    <row r="1" spans="1:4" ht="15" customHeight="1">
      <c r="A1" s="473" t="s">
        <v>514</v>
      </c>
      <c r="B1" s="473"/>
      <c r="C1" s="473"/>
      <c r="D1" s="473"/>
    </row>
    <row r="2" spans="1:4">
      <c r="A2" s="30"/>
      <c r="B2" s="30"/>
      <c r="C2" s="30"/>
      <c r="D2" s="30"/>
    </row>
    <row r="3" spans="1:4">
      <c r="A3" s="474" t="s">
        <v>83</v>
      </c>
      <c r="B3" s="474"/>
      <c r="C3" s="30"/>
      <c r="D3" s="30"/>
    </row>
    <row r="4" spans="1:4">
      <c r="A4" s="481" t="s">
        <v>47</v>
      </c>
      <c r="B4" s="481"/>
      <c r="C4" s="30">
        <v>1971</v>
      </c>
      <c r="D4" s="30"/>
    </row>
    <row r="5" spans="1:4">
      <c r="A5" s="481" t="s">
        <v>44</v>
      </c>
      <c r="B5" s="481"/>
      <c r="C5" s="30">
        <v>86</v>
      </c>
      <c r="D5" s="30"/>
    </row>
    <row r="6" spans="1:4">
      <c r="A6" s="481" t="s">
        <v>45</v>
      </c>
      <c r="B6" s="481"/>
      <c r="C6" s="30">
        <v>5</v>
      </c>
      <c r="D6" s="30"/>
    </row>
    <row r="7" spans="1:4">
      <c r="A7" s="481" t="s">
        <v>46</v>
      </c>
      <c r="B7" s="481"/>
      <c r="C7" s="30">
        <v>6</v>
      </c>
      <c r="D7" s="30"/>
    </row>
    <row r="8" spans="1:4">
      <c r="A8" s="481" t="s">
        <v>51</v>
      </c>
      <c r="B8" s="481"/>
      <c r="C8" s="30">
        <v>4182.3</v>
      </c>
      <c r="D8" s="30"/>
    </row>
    <row r="9" spans="1:4">
      <c r="A9" s="481" t="s">
        <v>56</v>
      </c>
      <c r="B9" s="481"/>
      <c r="C9" s="66">
        <v>409.9</v>
      </c>
      <c r="D9" s="30"/>
    </row>
    <row r="10" spans="1:4">
      <c r="A10" s="481" t="s">
        <v>52</v>
      </c>
      <c r="B10" s="481"/>
      <c r="C10" s="30">
        <v>173</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4" t="s">
        <v>143</v>
      </c>
      <c r="B14" s="39"/>
      <c r="C14" s="39"/>
      <c r="D14" s="85"/>
    </row>
    <row r="15" spans="1:4">
      <c r="A15" s="86" t="s">
        <v>225</v>
      </c>
      <c r="B15" s="39"/>
      <c r="C15" s="39"/>
      <c r="D15" s="85"/>
    </row>
    <row r="16" spans="1:4">
      <c r="A16" s="172" t="s">
        <v>856</v>
      </c>
      <c r="B16" s="48" t="s">
        <v>879</v>
      </c>
      <c r="C16" s="48"/>
      <c r="D16" s="105">
        <v>1656.89</v>
      </c>
    </row>
    <row r="17" spans="1:4">
      <c r="A17" s="84" t="s">
        <v>146</v>
      </c>
      <c r="B17" s="39"/>
      <c r="C17" s="39"/>
      <c r="D17" s="85"/>
    </row>
    <row r="18" spans="1:4">
      <c r="A18" s="86" t="s">
        <v>147</v>
      </c>
      <c r="B18" s="39"/>
      <c r="C18" s="39"/>
      <c r="D18" s="85"/>
    </row>
    <row r="19" spans="1:4">
      <c r="A19" s="87" t="s">
        <v>1262</v>
      </c>
      <c r="B19" s="39" t="s">
        <v>1274</v>
      </c>
      <c r="C19" s="39"/>
      <c r="D19" s="85"/>
    </row>
    <row r="20" spans="1:4">
      <c r="A20" s="172"/>
      <c r="B20" s="48" t="s">
        <v>1264</v>
      </c>
      <c r="C20" s="48"/>
      <c r="D20" s="207">
        <v>9236</v>
      </c>
    </row>
    <row r="21" spans="1:4">
      <c r="A21" s="87" t="s">
        <v>1275</v>
      </c>
      <c r="B21" s="39" t="s">
        <v>1276</v>
      </c>
      <c r="C21" s="39"/>
      <c r="D21" s="80">
        <v>3728.18</v>
      </c>
    </row>
    <row r="22" spans="1:4">
      <c r="A22" s="103" t="s">
        <v>284</v>
      </c>
      <c r="B22" s="47"/>
      <c r="C22" s="47"/>
      <c r="D22" s="155"/>
    </row>
    <row r="23" spans="1:4">
      <c r="A23" s="172" t="s">
        <v>356</v>
      </c>
      <c r="B23" s="48" t="s">
        <v>1137</v>
      </c>
      <c r="C23" s="48"/>
      <c r="D23" s="105">
        <v>664.68</v>
      </c>
    </row>
    <row r="24" spans="1:4">
      <c r="A24" s="140" t="s">
        <v>1377</v>
      </c>
      <c r="B24" s="46" t="s">
        <v>646</v>
      </c>
      <c r="C24" s="46"/>
      <c r="D24" s="175">
        <v>1943.87</v>
      </c>
    </row>
    <row r="25" spans="1:4">
      <c r="A25" s="86" t="s">
        <v>285</v>
      </c>
      <c r="B25" s="39"/>
      <c r="C25" s="39"/>
      <c r="D25" s="85"/>
    </row>
    <row r="26" spans="1:4">
      <c r="A26" s="87" t="s">
        <v>356</v>
      </c>
      <c r="B26" s="39" t="s">
        <v>875</v>
      </c>
      <c r="C26" s="39"/>
      <c r="D26" s="85"/>
    </row>
    <row r="27" spans="1:4">
      <c r="A27" s="87"/>
      <c r="B27" s="39" t="s">
        <v>876</v>
      </c>
      <c r="C27" s="39"/>
      <c r="D27" s="85"/>
    </row>
    <row r="28" spans="1:4">
      <c r="A28" s="172"/>
      <c r="B28" s="48" t="s">
        <v>877</v>
      </c>
      <c r="C28" s="48"/>
      <c r="D28" s="105">
        <v>6259.58</v>
      </c>
    </row>
    <row r="29" spans="1:4">
      <c r="A29" s="86" t="s">
        <v>286</v>
      </c>
      <c r="B29" s="39"/>
      <c r="C29" s="39"/>
      <c r="D29" s="85"/>
    </row>
    <row r="30" spans="1:4" s="4" customFormat="1">
      <c r="A30" s="87" t="s">
        <v>363</v>
      </c>
      <c r="B30" s="39" t="s">
        <v>1139</v>
      </c>
      <c r="C30" s="39"/>
      <c r="D30" s="85"/>
    </row>
    <row r="31" spans="1:4" s="4" customFormat="1">
      <c r="A31" s="172"/>
      <c r="B31" s="48" t="s">
        <v>1138</v>
      </c>
      <c r="C31" s="48"/>
      <c r="D31" s="105">
        <v>605.24</v>
      </c>
    </row>
    <row r="32" spans="1:4">
      <c r="A32" s="84" t="s">
        <v>490</v>
      </c>
      <c r="B32" s="39"/>
      <c r="C32" s="39"/>
      <c r="D32" s="85"/>
    </row>
    <row r="33" spans="1:4">
      <c r="A33" s="84" t="s">
        <v>466</v>
      </c>
      <c r="B33" s="39"/>
      <c r="C33" s="39"/>
      <c r="D33" s="85"/>
    </row>
    <row r="34" spans="1:4">
      <c r="A34" s="87" t="s">
        <v>415</v>
      </c>
      <c r="B34" s="39"/>
      <c r="C34" s="39"/>
      <c r="D34" s="85"/>
    </row>
    <row r="35" spans="1:4">
      <c r="A35" s="87" t="s">
        <v>452</v>
      </c>
      <c r="B35" s="39"/>
      <c r="C35" s="39"/>
      <c r="D35" s="85"/>
    </row>
    <row r="36" spans="1:4">
      <c r="A36" s="87" t="s">
        <v>430</v>
      </c>
      <c r="B36" s="39"/>
      <c r="C36" s="39"/>
      <c r="D36" s="85"/>
    </row>
    <row r="37" spans="1:4">
      <c r="A37" s="87" t="s">
        <v>442</v>
      </c>
      <c r="B37" s="39"/>
      <c r="C37" s="39"/>
      <c r="D37" s="85"/>
    </row>
    <row r="38" spans="1:4">
      <c r="A38" s="87" t="s">
        <v>443</v>
      </c>
      <c r="B38" s="39"/>
      <c r="C38" s="39"/>
      <c r="D38" s="85"/>
    </row>
    <row r="39" spans="1:4">
      <c r="A39" s="172" t="s">
        <v>491</v>
      </c>
      <c r="B39" s="48"/>
      <c r="C39" s="48"/>
      <c r="D39" s="105"/>
    </row>
    <row r="40" spans="1:4">
      <c r="A40" s="238" t="s">
        <v>470</v>
      </c>
      <c r="B40" s="47"/>
      <c r="C40" s="47"/>
      <c r="D40" s="155"/>
    </row>
    <row r="41" spans="1:4">
      <c r="A41" s="87" t="s">
        <v>492</v>
      </c>
      <c r="B41" s="39"/>
      <c r="C41" s="39"/>
      <c r="D41" s="85"/>
    </row>
    <row r="42" spans="1:4">
      <c r="A42" s="172" t="s">
        <v>428</v>
      </c>
      <c r="B42" s="48"/>
      <c r="C42" s="48"/>
      <c r="D42" s="105">
        <v>46023.13</v>
      </c>
    </row>
    <row r="43" spans="1:4">
      <c r="A43" s="84" t="s">
        <v>221</v>
      </c>
      <c r="B43" s="39"/>
      <c r="C43" s="39"/>
      <c r="D43" s="85"/>
    </row>
    <row r="44" spans="1:4" ht="15.75" thickBot="1">
      <c r="A44" s="87" t="s">
        <v>878</v>
      </c>
      <c r="B44" s="39"/>
      <c r="C44" s="39"/>
      <c r="D44" s="85">
        <v>8181.18</v>
      </c>
    </row>
    <row r="45" spans="1:4" ht="15.75" thickBot="1">
      <c r="A45" s="88" t="s">
        <v>48</v>
      </c>
      <c r="B45" s="89"/>
      <c r="C45" s="89"/>
      <c r="D45" s="72">
        <f>SUM(D14:D44)</f>
        <v>78298.75</v>
      </c>
    </row>
    <row r="46" spans="1:4" ht="15.75" thickBot="1">
      <c r="A46" s="34"/>
      <c r="B46" s="34"/>
      <c r="C46" s="34"/>
      <c r="D46" s="34"/>
    </row>
    <row r="47" spans="1:4">
      <c r="A47" s="81" t="s">
        <v>152</v>
      </c>
      <c r="B47" s="82"/>
      <c r="C47" s="91"/>
      <c r="D47" s="92"/>
    </row>
    <row r="48" spans="1:4">
      <c r="A48" s="86" t="s">
        <v>204</v>
      </c>
      <c r="B48" s="41"/>
      <c r="C48" s="64"/>
      <c r="D48" s="116">
        <v>87746.29</v>
      </c>
    </row>
    <row r="49" spans="1:4">
      <c r="A49" s="86" t="s">
        <v>50</v>
      </c>
      <c r="B49" s="39"/>
      <c r="C49" s="52"/>
      <c r="D49" s="93"/>
    </row>
    <row r="50" spans="1:4">
      <c r="A50" s="172" t="s">
        <v>322</v>
      </c>
      <c r="B50" s="48"/>
      <c r="C50" s="24" t="s">
        <v>1058</v>
      </c>
      <c r="D50" s="96"/>
    </row>
    <row r="51" spans="1:4" s="4" customFormat="1">
      <c r="A51" s="257" t="s">
        <v>326</v>
      </c>
      <c r="B51" s="258"/>
      <c r="C51" s="259" t="s">
        <v>41</v>
      </c>
      <c r="D51" s="261"/>
    </row>
    <row r="52" spans="1:4" s="4" customFormat="1">
      <c r="A52" s="506" t="s">
        <v>327</v>
      </c>
      <c r="B52" s="507"/>
      <c r="C52" s="455" t="s">
        <v>40</v>
      </c>
      <c r="D52" s="641"/>
    </row>
    <row r="53" spans="1:4" s="4" customFormat="1">
      <c r="A53" s="508"/>
      <c r="B53" s="509"/>
      <c r="C53" s="456"/>
      <c r="D53" s="642"/>
    </row>
    <row r="54" spans="1:4" s="4" customFormat="1">
      <c r="A54" s="502" t="s">
        <v>329</v>
      </c>
      <c r="B54" s="503"/>
      <c r="C54" s="225" t="s">
        <v>40</v>
      </c>
      <c r="D54" s="261"/>
    </row>
    <row r="55" spans="1:4" s="4" customFormat="1">
      <c r="A55" s="97" t="s">
        <v>330</v>
      </c>
      <c r="B55" s="54"/>
      <c r="C55" s="465" t="s">
        <v>41</v>
      </c>
      <c r="D55" s="570"/>
    </row>
    <row r="56" spans="1:4" s="4" customFormat="1">
      <c r="A56" s="98" t="s">
        <v>331</v>
      </c>
      <c r="B56" s="55"/>
      <c r="C56" s="466"/>
      <c r="D56" s="571"/>
    </row>
    <row r="57" spans="1:4">
      <c r="A57" s="101" t="s">
        <v>154</v>
      </c>
      <c r="B57" s="49"/>
      <c r="C57" s="60" t="s">
        <v>315</v>
      </c>
      <c r="D57" s="133">
        <v>25163.29</v>
      </c>
    </row>
    <row r="58" spans="1:4">
      <c r="A58" s="461" t="s">
        <v>187</v>
      </c>
      <c r="B58" s="462"/>
      <c r="C58" s="60" t="s">
        <v>22</v>
      </c>
      <c r="D58" s="134">
        <v>1294.53</v>
      </c>
    </row>
    <row r="59" spans="1:4">
      <c r="A59" s="101" t="s">
        <v>222</v>
      </c>
      <c r="B59" s="49"/>
      <c r="C59" s="60" t="s">
        <v>1613</v>
      </c>
      <c r="D59" s="134">
        <v>2189.59</v>
      </c>
    </row>
    <row r="60" spans="1:4">
      <c r="A60" s="461" t="s">
        <v>223</v>
      </c>
      <c r="B60" s="462"/>
      <c r="C60" s="60" t="s">
        <v>315</v>
      </c>
      <c r="D60" s="133">
        <v>25219.26</v>
      </c>
    </row>
    <row r="61" spans="1:4">
      <c r="A61" s="100" t="s">
        <v>249</v>
      </c>
      <c r="B61" s="58"/>
      <c r="C61" s="60" t="s">
        <v>1010</v>
      </c>
      <c r="D61" s="134">
        <v>857</v>
      </c>
    </row>
    <row r="62" spans="1:4">
      <c r="A62" s="100" t="s">
        <v>247</v>
      </c>
      <c r="B62" s="58"/>
      <c r="C62" s="60" t="s">
        <v>135</v>
      </c>
      <c r="D62" s="132">
        <f>270.38</f>
        <v>270.38</v>
      </c>
    </row>
    <row r="63" spans="1:4" ht="15" customHeight="1">
      <c r="A63" s="439" t="s">
        <v>309</v>
      </c>
      <c r="B63" s="440"/>
      <c r="C63" s="443" t="s">
        <v>298</v>
      </c>
      <c r="D63" s="445">
        <f>1800</f>
        <v>1800</v>
      </c>
    </row>
    <row r="64" spans="1:4">
      <c r="A64" s="504"/>
      <c r="B64" s="449"/>
      <c r="C64" s="469"/>
      <c r="D64" s="505"/>
    </row>
    <row r="65" spans="1:5">
      <c r="A65" s="100" t="s">
        <v>191</v>
      </c>
      <c r="B65" s="58"/>
      <c r="C65" s="60" t="s">
        <v>39</v>
      </c>
      <c r="D65" s="133">
        <v>3178.53</v>
      </c>
      <c r="E65" s="2"/>
    </row>
    <row r="66" spans="1:5">
      <c r="A66" s="644" t="s">
        <v>364</v>
      </c>
      <c r="B66" s="645"/>
      <c r="C66" s="60" t="s">
        <v>1397</v>
      </c>
      <c r="D66" s="132">
        <v>1480.65</v>
      </c>
    </row>
    <row r="67" spans="1:5">
      <c r="A67" s="461" t="s">
        <v>192</v>
      </c>
      <c r="B67" s="462"/>
      <c r="C67" s="60" t="s">
        <v>42</v>
      </c>
      <c r="D67" s="134">
        <v>27143.119999999999</v>
      </c>
    </row>
    <row r="68" spans="1:5">
      <c r="A68" s="103" t="s">
        <v>50</v>
      </c>
      <c r="B68" s="47"/>
      <c r="C68" s="26"/>
      <c r="D68" s="104"/>
    </row>
    <row r="69" spans="1:5">
      <c r="A69" s="475" t="s">
        <v>347</v>
      </c>
      <c r="B69" s="476"/>
      <c r="C69" s="52"/>
      <c r="D69" s="80">
        <v>11734.36</v>
      </c>
    </row>
    <row r="70" spans="1:5" ht="15.75" thickBot="1">
      <c r="A70" s="475"/>
      <c r="B70" s="476"/>
      <c r="C70" s="107"/>
      <c r="D70" s="85"/>
    </row>
    <row r="71" spans="1:5" ht="15.75" thickBot="1">
      <c r="A71" s="114" t="s">
        <v>48</v>
      </c>
      <c r="B71" s="108"/>
      <c r="C71" s="108"/>
      <c r="D71" s="72">
        <f>SUM(D48,D57:D67)</f>
        <v>176342.63999999998</v>
      </c>
    </row>
    <row r="72" spans="1:5">
      <c r="A72" s="65"/>
      <c r="B72" s="39"/>
      <c r="C72" s="39"/>
      <c r="D72" s="37"/>
    </row>
    <row r="73" spans="1:5" ht="15" customHeight="1">
      <c r="A73" s="433" t="s">
        <v>180</v>
      </c>
      <c r="B73" s="433"/>
      <c r="C73" s="433"/>
      <c r="D73" s="433"/>
    </row>
    <row r="74" spans="1:5" ht="15.75" thickBot="1">
      <c r="A74" s="148"/>
      <c r="B74" s="148"/>
      <c r="C74" s="148"/>
      <c r="D74" s="148"/>
    </row>
    <row r="75" spans="1:5">
      <c r="A75" s="156" t="s">
        <v>130</v>
      </c>
      <c r="B75" s="122" t="s">
        <v>156</v>
      </c>
      <c r="C75" s="123"/>
      <c r="D75" s="124"/>
    </row>
    <row r="76" spans="1:5">
      <c r="A76" s="157" t="s">
        <v>131</v>
      </c>
      <c r="B76" s="424" t="s">
        <v>198</v>
      </c>
      <c r="C76" s="425"/>
      <c r="D76" s="426"/>
    </row>
    <row r="77" spans="1:5" ht="15" customHeight="1">
      <c r="A77" s="158"/>
      <c r="B77" s="427"/>
      <c r="C77" s="428"/>
      <c r="D77" s="429"/>
    </row>
    <row r="78" spans="1:5">
      <c r="A78" s="483" t="s">
        <v>132</v>
      </c>
      <c r="B78" s="424" t="s">
        <v>157</v>
      </c>
      <c r="C78" s="425"/>
      <c r="D78" s="426"/>
    </row>
    <row r="79" spans="1:5" ht="15" customHeight="1">
      <c r="A79" s="483"/>
      <c r="B79" s="427"/>
      <c r="C79" s="428"/>
      <c r="D79" s="429"/>
    </row>
    <row r="80" spans="1:5">
      <c r="A80" s="484"/>
      <c r="B80" s="430"/>
      <c r="C80" s="431"/>
      <c r="D80" s="432"/>
    </row>
    <row r="81" spans="1:4">
      <c r="A81" s="159" t="s">
        <v>159</v>
      </c>
      <c r="B81" s="424" t="s">
        <v>158</v>
      </c>
      <c r="C81" s="425"/>
      <c r="D81" s="426"/>
    </row>
    <row r="82" spans="1:4">
      <c r="A82" s="160"/>
      <c r="B82" s="427"/>
      <c r="C82" s="428"/>
      <c r="D82" s="429"/>
    </row>
    <row r="83" spans="1:4">
      <c r="A83" s="161"/>
      <c r="B83" s="427"/>
      <c r="C83" s="428"/>
      <c r="D83" s="429"/>
    </row>
    <row r="84" spans="1:4">
      <c r="A84" s="161"/>
      <c r="B84" s="427"/>
      <c r="C84" s="428"/>
      <c r="D84" s="429"/>
    </row>
    <row r="85" spans="1:4">
      <c r="A85" s="161"/>
      <c r="B85" s="427"/>
      <c r="C85" s="428"/>
      <c r="D85" s="429"/>
    </row>
    <row r="86" spans="1:4">
      <c r="A86" s="161"/>
      <c r="B86" s="427"/>
      <c r="C86" s="428"/>
      <c r="D86" s="429"/>
    </row>
    <row r="87" spans="1:4">
      <c r="A87" s="163" t="s">
        <v>160</v>
      </c>
      <c r="B87" s="45" t="s">
        <v>161</v>
      </c>
      <c r="C87" s="46"/>
      <c r="D87" s="126"/>
    </row>
    <row r="88" spans="1:4" ht="15" customHeight="1">
      <c r="A88" s="74" t="s">
        <v>162</v>
      </c>
      <c r="B88" s="424" t="s">
        <v>199</v>
      </c>
      <c r="C88" s="425"/>
      <c r="D88" s="426"/>
    </row>
    <row r="89" spans="1:4">
      <c r="A89" s="161"/>
      <c r="B89" s="427"/>
      <c r="C89" s="428"/>
      <c r="D89" s="429"/>
    </row>
    <row r="90" spans="1:4">
      <c r="A90" s="161"/>
      <c r="B90" s="427"/>
      <c r="C90" s="428"/>
      <c r="D90" s="429"/>
    </row>
    <row r="91" spans="1:4">
      <c r="A91" s="161"/>
      <c r="B91" s="427"/>
      <c r="C91" s="428"/>
      <c r="D91" s="429"/>
    </row>
    <row r="92" spans="1:4">
      <c r="A92" s="161"/>
      <c r="B92" s="427"/>
      <c r="C92" s="428"/>
      <c r="D92" s="429"/>
    </row>
    <row r="93" spans="1:4" ht="15" customHeight="1">
      <c r="A93" s="162"/>
      <c r="B93" s="430"/>
      <c r="C93" s="431"/>
      <c r="D93" s="432"/>
    </row>
    <row r="94" spans="1:4">
      <c r="A94" s="163" t="s">
        <v>163</v>
      </c>
      <c r="B94" s="436" t="s">
        <v>164</v>
      </c>
      <c r="C94" s="437"/>
      <c r="D94" s="438"/>
    </row>
    <row r="95" spans="1:4">
      <c r="A95" s="74" t="s">
        <v>165</v>
      </c>
      <c r="B95" s="424" t="s">
        <v>201</v>
      </c>
      <c r="C95" s="425"/>
      <c r="D95" s="426"/>
    </row>
    <row r="96" spans="1:4">
      <c r="A96" s="161"/>
      <c r="B96" s="427"/>
      <c r="C96" s="428"/>
      <c r="D96" s="429"/>
    </row>
    <row r="97" spans="1:4">
      <c r="A97" s="161"/>
      <c r="B97" s="427"/>
      <c r="C97" s="428"/>
      <c r="D97" s="429"/>
    </row>
    <row r="98" spans="1:4">
      <c r="A98" s="162"/>
      <c r="B98" s="430"/>
      <c r="C98" s="431"/>
      <c r="D98" s="432"/>
    </row>
    <row r="99" spans="1:4">
      <c r="A99" s="77" t="s">
        <v>166</v>
      </c>
      <c r="B99" s="496" t="s">
        <v>193</v>
      </c>
      <c r="C99" s="497"/>
      <c r="D99" s="498"/>
    </row>
    <row r="100" spans="1:4">
      <c r="A100" s="75"/>
      <c r="B100" s="499"/>
      <c r="C100" s="500"/>
      <c r="D100" s="501"/>
    </row>
    <row r="101" spans="1:4" ht="30" customHeight="1">
      <c r="A101" s="164" t="s">
        <v>168</v>
      </c>
      <c r="B101" s="500" t="s">
        <v>194</v>
      </c>
      <c r="C101" s="500"/>
      <c r="D101" s="501"/>
    </row>
    <row r="102" spans="1:4" s="5" customFormat="1">
      <c r="A102" s="74" t="s">
        <v>170</v>
      </c>
      <c r="B102" s="424" t="s">
        <v>173</v>
      </c>
      <c r="C102" s="425"/>
      <c r="D102" s="426"/>
    </row>
    <row r="103" spans="1:4">
      <c r="A103" s="162"/>
      <c r="B103" s="430"/>
      <c r="C103" s="431"/>
      <c r="D103" s="432"/>
    </row>
    <row r="104" spans="1:4">
      <c r="A104" s="163" t="s">
        <v>172</v>
      </c>
      <c r="B104" s="436" t="s">
        <v>175</v>
      </c>
      <c r="C104" s="437"/>
      <c r="D104" s="438"/>
    </row>
    <row r="105" spans="1:4">
      <c r="A105" s="79" t="s">
        <v>174</v>
      </c>
      <c r="B105" s="424" t="s">
        <v>167</v>
      </c>
      <c r="C105" s="425"/>
      <c r="D105" s="426"/>
    </row>
    <row r="106" spans="1:4">
      <c r="A106" s="77"/>
      <c r="B106" s="427"/>
      <c r="C106" s="428"/>
      <c r="D106" s="429"/>
    </row>
    <row r="107" spans="1:4">
      <c r="A107" s="75"/>
      <c r="B107" s="430"/>
      <c r="C107" s="431"/>
      <c r="D107" s="432"/>
    </row>
    <row r="108" spans="1:4">
      <c r="A108" s="161" t="s">
        <v>176</v>
      </c>
      <c r="B108" s="424" t="s">
        <v>169</v>
      </c>
      <c r="C108" s="425"/>
      <c r="D108" s="426"/>
    </row>
    <row r="109" spans="1:4">
      <c r="A109" s="162"/>
      <c r="B109" s="430"/>
      <c r="C109" s="431"/>
      <c r="D109" s="432"/>
    </row>
    <row r="110" spans="1:4">
      <c r="A110" s="74" t="s">
        <v>178</v>
      </c>
      <c r="B110" s="424" t="s">
        <v>171</v>
      </c>
      <c r="C110" s="425"/>
      <c r="D110" s="426"/>
    </row>
    <row r="111" spans="1:4">
      <c r="A111" s="162"/>
      <c r="B111" s="430"/>
      <c r="C111" s="431"/>
      <c r="D111" s="432"/>
    </row>
    <row r="112" spans="1:4">
      <c r="A112" s="74" t="s">
        <v>195</v>
      </c>
      <c r="B112" s="424" t="s">
        <v>177</v>
      </c>
      <c r="C112" s="425"/>
      <c r="D112" s="426"/>
    </row>
    <row r="113" spans="1:4">
      <c r="A113" s="162"/>
      <c r="B113" s="430"/>
      <c r="C113" s="431"/>
      <c r="D113" s="432"/>
    </row>
    <row r="114" spans="1:4" ht="15.75" thickBot="1">
      <c r="A114" s="161" t="s">
        <v>182</v>
      </c>
      <c r="B114" s="452" t="s">
        <v>200</v>
      </c>
      <c r="C114" s="453"/>
      <c r="D114" s="454"/>
    </row>
    <row r="115" spans="1:4" ht="15.75" thickBot="1">
      <c r="A115" s="114" t="s">
        <v>48</v>
      </c>
      <c r="B115" s="108"/>
      <c r="C115" s="108"/>
      <c r="D115" s="115">
        <v>80049.22</v>
      </c>
    </row>
    <row r="116" spans="1:4" ht="15.75" thickBot="1">
      <c r="A116" s="530" t="s">
        <v>181</v>
      </c>
      <c r="B116" s="531"/>
      <c r="C116" s="531"/>
      <c r="D116" s="165"/>
    </row>
    <row r="117" spans="1:4" ht="15" customHeight="1">
      <c r="A117" s="219" t="s">
        <v>183</v>
      </c>
      <c r="B117" s="494" t="s">
        <v>1656</v>
      </c>
      <c r="C117" s="495"/>
      <c r="D117" s="165"/>
    </row>
    <row r="118" spans="1:4">
      <c r="A118" s="161"/>
      <c r="B118" s="427"/>
      <c r="C118" s="476"/>
      <c r="D118" s="116"/>
    </row>
    <row r="119" spans="1:4">
      <c r="A119" s="161"/>
      <c r="B119" s="427"/>
      <c r="C119" s="476"/>
      <c r="D119" s="116"/>
    </row>
    <row r="120" spans="1:4">
      <c r="A120" s="161"/>
      <c r="B120" s="427"/>
      <c r="C120" s="476"/>
      <c r="D120" s="116"/>
    </row>
    <row r="121" spans="1:4">
      <c r="A121" s="162"/>
      <c r="B121" s="430"/>
      <c r="C121" s="496"/>
      <c r="D121" s="154">
        <v>22793.54</v>
      </c>
    </row>
    <row r="122" spans="1:4">
      <c r="A122" s="74" t="s">
        <v>196</v>
      </c>
      <c r="B122" s="424" t="s">
        <v>311</v>
      </c>
      <c r="C122" s="493"/>
      <c r="D122" s="141"/>
    </row>
    <row r="123" spans="1:4">
      <c r="A123" s="162"/>
      <c r="B123" s="430"/>
      <c r="C123" s="496"/>
      <c r="D123" s="154">
        <v>627.35</v>
      </c>
    </row>
    <row r="124" spans="1:4" ht="15.75" thickBot="1">
      <c r="A124" s="74" t="s">
        <v>197</v>
      </c>
      <c r="B124" s="424" t="s">
        <v>1651</v>
      </c>
      <c r="C124" s="493"/>
      <c r="D124" s="141">
        <v>12839.66</v>
      </c>
    </row>
    <row r="125" spans="1:4" ht="15.75" thickBot="1">
      <c r="A125" s="215" t="s">
        <v>48</v>
      </c>
      <c r="B125" s="108"/>
      <c r="C125" s="108"/>
      <c r="D125" s="115">
        <f>SUM(D117:D124)</f>
        <v>36260.550000000003</v>
      </c>
    </row>
    <row r="126" spans="1:4">
      <c r="A126" s="522" t="s">
        <v>53</v>
      </c>
      <c r="B126" s="523"/>
      <c r="C126" s="46"/>
      <c r="D126" s="33">
        <f>SUM(D45,D71,D115,D125)</f>
        <v>370951.16</v>
      </c>
    </row>
    <row r="127" spans="1:4">
      <c r="A127" s="687" t="s">
        <v>1686</v>
      </c>
      <c r="B127" s="687"/>
      <c r="C127" s="687"/>
      <c r="D127" s="688">
        <v>1588152.29</v>
      </c>
    </row>
    <row r="128" spans="1:4">
      <c r="A128" s="687"/>
      <c r="B128" s="687"/>
      <c r="C128" s="687"/>
      <c r="D128" s="688"/>
    </row>
    <row r="129" spans="1:4">
      <c r="A129" s="562" t="s">
        <v>1687</v>
      </c>
      <c r="B129" s="562"/>
      <c r="C129" s="562"/>
      <c r="D129" s="683">
        <v>343116.23</v>
      </c>
    </row>
    <row r="130" spans="1:4">
      <c r="A130" s="577"/>
      <c r="B130" s="577"/>
      <c r="C130" s="577"/>
      <c r="D130" s="471"/>
    </row>
    <row r="131" spans="1:4">
      <c r="A131" s="486" t="s">
        <v>1665</v>
      </c>
      <c r="B131" s="487"/>
      <c r="C131" s="488"/>
      <c r="D131" s="470">
        <v>61242.87</v>
      </c>
    </row>
    <row r="132" spans="1:4">
      <c r="A132" s="489"/>
      <c r="B132" s="490"/>
      <c r="C132" s="491"/>
      <c r="D132" s="492"/>
    </row>
    <row r="133" spans="1:4">
      <c r="A133" s="29"/>
      <c r="B133" s="29"/>
      <c r="C133" s="29"/>
      <c r="D133" s="29"/>
    </row>
    <row r="134" spans="1:4">
      <c r="A134" s="29"/>
      <c r="B134" s="29"/>
      <c r="C134" s="29"/>
      <c r="D134" s="29"/>
    </row>
    <row r="135" spans="1:4">
      <c r="A135" s="29"/>
      <c r="B135" s="29"/>
      <c r="C135" s="29"/>
      <c r="D135" s="29"/>
    </row>
    <row r="138" spans="1:4">
      <c r="A138" s="29"/>
      <c r="B138" s="29"/>
      <c r="C138" s="29"/>
      <c r="D138" s="29"/>
    </row>
    <row r="139" spans="1:4">
      <c r="A139" s="29"/>
      <c r="B139" s="29"/>
      <c r="C139" s="29"/>
      <c r="D139" s="29"/>
    </row>
    <row r="140" spans="1:4">
      <c r="A140" s="29"/>
      <c r="B140" s="29"/>
      <c r="C140" s="29"/>
      <c r="D140" s="29"/>
    </row>
    <row r="141" spans="1:4">
      <c r="A141" s="29"/>
      <c r="B141" s="29"/>
      <c r="C141" s="29"/>
      <c r="D141" s="29"/>
    </row>
  </sheetData>
  <mergeCells count="52">
    <mergeCell ref="D63:D64"/>
    <mergeCell ref="B88:D93"/>
    <mergeCell ref="B94:D94"/>
    <mergeCell ref="B95:D98"/>
    <mergeCell ref="A67:B67"/>
    <mergeCell ref="A69:B70"/>
    <mergeCell ref="A73:D73"/>
    <mergeCell ref="B76:D77"/>
    <mergeCell ref="A78:A80"/>
    <mergeCell ref="B78:D80"/>
    <mergeCell ref="B81:D86"/>
    <mergeCell ref="A66:B66"/>
    <mergeCell ref="A63:B64"/>
    <mergeCell ref="C63:C64"/>
    <mergeCell ref="A60:B60"/>
    <mergeCell ref="A9:B9"/>
    <mergeCell ref="A10:B10"/>
    <mergeCell ref="A11:D12"/>
    <mergeCell ref="A58:B58"/>
    <mergeCell ref="D55:D56"/>
    <mergeCell ref="A54:B54"/>
    <mergeCell ref="A52:B53"/>
    <mergeCell ref="C52:C53"/>
    <mergeCell ref="D52:D53"/>
    <mergeCell ref="C55:C56"/>
    <mergeCell ref="A7:B7"/>
    <mergeCell ref="A8:B8"/>
    <mergeCell ref="A1:D1"/>
    <mergeCell ref="A3:B3"/>
    <mergeCell ref="A4:B4"/>
    <mergeCell ref="A5:B5"/>
    <mergeCell ref="A6:B6"/>
    <mergeCell ref="B99:D100"/>
    <mergeCell ref="B101:D101"/>
    <mergeCell ref="B102:D103"/>
    <mergeCell ref="B104:D104"/>
    <mergeCell ref="B105:D107"/>
    <mergeCell ref="B108:D109"/>
    <mergeCell ref="B110:D111"/>
    <mergeCell ref="B112:D113"/>
    <mergeCell ref="B114:D114"/>
    <mergeCell ref="A116:C116"/>
    <mergeCell ref="D131:D132"/>
    <mergeCell ref="B117:C121"/>
    <mergeCell ref="A126:B126"/>
    <mergeCell ref="A131:C132"/>
    <mergeCell ref="B122:C123"/>
    <mergeCell ref="B124:C124"/>
    <mergeCell ref="A127:C128"/>
    <mergeCell ref="D127:D128"/>
    <mergeCell ref="A129:C130"/>
    <mergeCell ref="D129:D130"/>
  </mergeCells>
  <pageMargins left="0.28000000000000003" right="0.27" top="0.3" bottom="0.33"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F135"/>
  <sheetViews>
    <sheetView topLeftCell="A115" zoomScale="80" zoomScaleNormal="80" workbookViewId="0">
      <selection activeCell="A121" sqref="A121:D124"/>
    </sheetView>
  </sheetViews>
  <sheetFormatPr defaultRowHeight="15"/>
  <cols>
    <col min="1" max="1" width="11.5703125" customWidth="1"/>
    <col min="2" max="2" width="35.5703125" customWidth="1"/>
    <col min="3" max="3" width="24.7109375" customWidth="1"/>
    <col min="4" max="4" width="21.5703125" customWidth="1"/>
    <col min="5" max="5" width="11.85546875" customWidth="1"/>
    <col min="6" max="7" width="11.42578125" bestFit="1" customWidth="1"/>
    <col min="8" max="9" width="10.28515625" bestFit="1" customWidth="1"/>
  </cols>
  <sheetData>
    <row r="1" spans="1:4" ht="15" customHeight="1">
      <c r="A1" s="473" t="s">
        <v>514</v>
      </c>
      <c r="B1" s="473"/>
      <c r="C1" s="473"/>
      <c r="D1" s="473"/>
    </row>
    <row r="2" spans="1:4">
      <c r="A2" s="30"/>
      <c r="B2" s="30"/>
      <c r="C2" s="30"/>
      <c r="D2" s="30"/>
    </row>
    <row r="3" spans="1:4">
      <c r="A3" s="474" t="s">
        <v>84</v>
      </c>
      <c r="B3" s="474"/>
      <c r="C3" s="30"/>
      <c r="D3" s="30"/>
    </row>
    <row r="4" spans="1:4">
      <c r="A4" s="481" t="s">
        <v>47</v>
      </c>
      <c r="B4" s="481"/>
      <c r="C4" s="30">
        <v>1972</v>
      </c>
      <c r="D4" s="30"/>
    </row>
    <row r="5" spans="1:4">
      <c r="A5" s="481" t="s">
        <v>44</v>
      </c>
      <c r="B5" s="481"/>
      <c r="C5" s="30">
        <v>60</v>
      </c>
      <c r="D5" s="30"/>
    </row>
    <row r="6" spans="1:4">
      <c r="A6" s="481" t="s">
        <v>45</v>
      </c>
      <c r="B6" s="481"/>
      <c r="C6" s="30">
        <v>5</v>
      </c>
      <c r="D6" s="30"/>
    </row>
    <row r="7" spans="1:4">
      <c r="A7" s="481" t="s">
        <v>46</v>
      </c>
      <c r="B7" s="481"/>
      <c r="C7" s="30">
        <v>3</v>
      </c>
      <c r="D7" s="30"/>
    </row>
    <row r="8" spans="1:4">
      <c r="A8" s="481" t="s">
        <v>51</v>
      </c>
      <c r="B8" s="481"/>
      <c r="C8" s="30">
        <v>2700.5</v>
      </c>
      <c r="D8" s="30"/>
    </row>
    <row r="9" spans="1:4">
      <c r="A9" s="481" t="s">
        <v>56</v>
      </c>
      <c r="B9" s="481"/>
      <c r="C9" s="66">
        <v>272.39999999999998</v>
      </c>
      <c r="D9" s="30"/>
    </row>
    <row r="10" spans="1:4">
      <c r="A10" s="481" t="s">
        <v>52</v>
      </c>
      <c r="B10" s="481"/>
      <c r="C10" s="30">
        <v>97</v>
      </c>
      <c r="D10" s="30"/>
    </row>
    <row r="11" spans="1:4" s="5" customFormat="1">
      <c r="A11" s="479" t="s">
        <v>179</v>
      </c>
      <c r="B11" s="480"/>
      <c r="C11" s="480"/>
      <c r="D11" s="480"/>
    </row>
    <row r="12" spans="1:4" s="5" customFormat="1" ht="15.75" thickBot="1">
      <c r="A12" s="479"/>
      <c r="B12" s="480"/>
      <c r="C12" s="480"/>
      <c r="D12" s="480"/>
    </row>
    <row r="13" spans="1:4" s="5" customFormat="1">
      <c r="A13" s="81" t="s">
        <v>142</v>
      </c>
      <c r="B13" s="82"/>
      <c r="C13" s="82"/>
      <c r="D13" s="83"/>
    </row>
    <row r="14" spans="1:4" s="5" customFormat="1">
      <c r="A14" s="84" t="s">
        <v>143</v>
      </c>
      <c r="B14" s="39"/>
      <c r="C14" s="39"/>
      <c r="D14" s="85"/>
    </row>
    <row r="15" spans="1:4" s="5" customFormat="1">
      <c r="A15" s="86" t="s">
        <v>225</v>
      </c>
      <c r="B15" s="39"/>
      <c r="C15" s="39"/>
      <c r="D15" s="85"/>
    </row>
    <row r="16" spans="1:4" s="4" customFormat="1">
      <c r="A16" s="172" t="s">
        <v>856</v>
      </c>
      <c r="B16" s="48" t="s">
        <v>882</v>
      </c>
      <c r="C16" s="48"/>
      <c r="D16" s="105">
        <v>729.62</v>
      </c>
    </row>
    <row r="17" spans="1:4" s="4" customFormat="1">
      <c r="A17" s="140" t="s">
        <v>733</v>
      </c>
      <c r="B17" s="46" t="s">
        <v>883</v>
      </c>
      <c r="C17" s="46"/>
      <c r="D17" s="175">
        <v>25376.87</v>
      </c>
    </row>
    <row r="18" spans="1:4" s="5" customFormat="1">
      <c r="A18" s="84" t="s">
        <v>146</v>
      </c>
      <c r="B18" s="39"/>
      <c r="C18" s="39"/>
      <c r="D18" s="85"/>
    </row>
    <row r="19" spans="1:4" s="5" customFormat="1">
      <c r="A19" s="86" t="s">
        <v>290</v>
      </c>
      <c r="B19" s="39"/>
      <c r="C19" s="39"/>
      <c r="D19" s="85"/>
    </row>
    <row r="20" spans="1:4" s="5" customFormat="1">
      <c r="A20" s="87" t="s">
        <v>356</v>
      </c>
      <c r="B20" s="39" t="s">
        <v>887</v>
      </c>
      <c r="C20" s="39"/>
      <c r="D20" s="85"/>
    </row>
    <row r="21" spans="1:4" s="5" customFormat="1">
      <c r="A21" s="87"/>
      <c r="B21" s="39" t="s">
        <v>1140</v>
      </c>
      <c r="C21" s="39"/>
      <c r="D21" s="85"/>
    </row>
    <row r="22" spans="1:4" s="5" customFormat="1">
      <c r="A22" s="172"/>
      <c r="B22" s="48" t="s">
        <v>1141</v>
      </c>
      <c r="C22" s="48"/>
      <c r="D22" s="105">
        <v>5334.17</v>
      </c>
    </row>
    <row r="23" spans="1:4" s="5" customFormat="1">
      <c r="A23" s="86" t="s">
        <v>284</v>
      </c>
      <c r="B23" s="39"/>
      <c r="C23" s="39"/>
      <c r="D23" s="85"/>
    </row>
    <row r="24" spans="1:4" s="5" customFormat="1">
      <c r="A24" s="172" t="s">
        <v>1011</v>
      </c>
      <c r="B24" s="48" t="s">
        <v>1012</v>
      </c>
      <c r="C24" s="48"/>
      <c r="D24" s="105">
        <v>978.58</v>
      </c>
    </row>
    <row r="25" spans="1:4" s="5" customFormat="1">
      <c r="A25" s="86" t="s">
        <v>288</v>
      </c>
      <c r="B25" s="39"/>
      <c r="C25" s="39"/>
      <c r="D25" s="155"/>
    </row>
    <row r="26" spans="1:4" s="5" customFormat="1">
      <c r="A26" s="87" t="s">
        <v>356</v>
      </c>
      <c r="B26" s="39" t="s">
        <v>1142</v>
      </c>
      <c r="C26" s="39"/>
      <c r="D26" s="85"/>
    </row>
    <row r="27" spans="1:4" s="5" customFormat="1">
      <c r="A27" s="87"/>
      <c r="B27" s="39" t="s">
        <v>1143</v>
      </c>
      <c r="C27" s="39"/>
      <c r="D27" s="85">
        <v>1277.0899999999999</v>
      </c>
    </row>
    <row r="28" spans="1:4" s="5" customFormat="1">
      <c r="A28" s="84" t="s">
        <v>202</v>
      </c>
      <c r="B28" s="39"/>
      <c r="C28" s="39"/>
      <c r="D28" s="85"/>
    </row>
    <row r="29" spans="1:4" s="5" customFormat="1">
      <c r="A29" s="84" t="s">
        <v>466</v>
      </c>
      <c r="B29" s="39"/>
      <c r="C29" s="39"/>
      <c r="D29" s="85"/>
    </row>
    <row r="30" spans="1:4" s="5" customFormat="1">
      <c r="A30" s="87" t="s">
        <v>415</v>
      </c>
      <c r="B30" s="39"/>
      <c r="C30" s="39"/>
      <c r="D30" s="85"/>
    </row>
    <row r="31" spans="1:4" s="5" customFormat="1">
      <c r="A31" s="87" t="s">
        <v>452</v>
      </c>
      <c r="B31" s="39"/>
      <c r="C31" s="39"/>
      <c r="D31" s="85"/>
    </row>
    <row r="32" spans="1:4" s="5" customFormat="1">
      <c r="A32" s="87" t="s">
        <v>430</v>
      </c>
      <c r="B32" s="39"/>
      <c r="C32" s="39"/>
      <c r="D32" s="85"/>
    </row>
    <row r="33" spans="1:5" s="5" customFormat="1">
      <c r="A33" s="87" t="s">
        <v>465</v>
      </c>
      <c r="B33" s="39"/>
      <c r="C33" s="39"/>
      <c r="D33" s="85"/>
    </row>
    <row r="34" spans="1:5" s="5" customFormat="1">
      <c r="A34" s="87" t="s">
        <v>455</v>
      </c>
      <c r="B34" s="39"/>
      <c r="C34" s="39"/>
      <c r="D34" s="85"/>
    </row>
    <row r="35" spans="1:5" s="5" customFormat="1">
      <c r="A35" s="87" t="s">
        <v>1676</v>
      </c>
      <c r="B35" s="39"/>
      <c r="C35" s="39"/>
      <c r="D35" s="85"/>
    </row>
    <row r="36" spans="1:5" s="5" customFormat="1">
      <c r="A36" s="87" t="s">
        <v>470</v>
      </c>
      <c r="B36" s="39"/>
      <c r="C36" s="39"/>
      <c r="D36" s="85"/>
    </row>
    <row r="37" spans="1:5" s="5" customFormat="1">
      <c r="A37" s="87" t="s">
        <v>492</v>
      </c>
      <c r="B37" s="39"/>
      <c r="C37" s="39"/>
      <c r="D37" s="85"/>
    </row>
    <row r="38" spans="1:5" s="5" customFormat="1">
      <c r="A38" s="172" t="s">
        <v>428</v>
      </c>
      <c r="B38" s="48"/>
      <c r="C38" s="48"/>
      <c r="D38" s="105">
        <v>41032.85</v>
      </c>
    </row>
    <row r="39" spans="1:5" s="5" customFormat="1">
      <c r="A39" s="103" t="s">
        <v>221</v>
      </c>
      <c r="B39" s="47"/>
      <c r="C39" s="47"/>
      <c r="D39" s="155"/>
    </row>
    <row r="40" spans="1:5" s="5" customFormat="1">
      <c r="A40" s="172" t="s">
        <v>880</v>
      </c>
      <c r="B40" s="48"/>
      <c r="C40" s="48"/>
      <c r="D40" s="105">
        <v>3533.84</v>
      </c>
    </row>
    <row r="41" spans="1:5" s="5" customFormat="1" ht="15.75" thickBot="1">
      <c r="A41" s="87" t="s">
        <v>881</v>
      </c>
      <c r="B41" s="39"/>
      <c r="C41" s="39"/>
      <c r="D41" s="85">
        <v>5219.7299999999996</v>
      </c>
    </row>
    <row r="42" spans="1:5" s="5" customFormat="1" ht="15.75" thickBot="1">
      <c r="A42" s="88" t="s">
        <v>48</v>
      </c>
      <c r="B42" s="89"/>
      <c r="C42" s="89"/>
      <c r="D42" s="90">
        <f>SUM(D14:D41)</f>
        <v>83482.749999999985</v>
      </c>
    </row>
    <row r="43" spans="1:5" s="29" customFormat="1" ht="13.5" thickBot="1">
      <c r="A43" s="295"/>
      <c r="B43" s="108"/>
      <c r="C43" s="108"/>
      <c r="D43" s="296"/>
      <c r="E43" s="28"/>
    </row>
    <row r="44" spans="1:5" s="5" customFormat="1">
      <c r="A44" s="81" t="s">
        <v>152</v>
      </c>
      <c r="B44" s="82"/>
      <c r="C44" s="91"/>
      <c r="D44" s="92"/>
    </row>
    <row r="45" spans="1:5" s="5" customFormat="1">
      <c r="A45" s="86" t="s">
        <v>204</v>
      </c>
      <c r="B45" s="41"/>
      <c r="C45" s="64"/>
      <c r="D45" s="116">
        <v>59146.06</v>
      </c>
    </row>
    <row r="46" spans="1:5" s="5" customFormat="1">
      <c r="A46" s="86" t="s">
        <v>50</v>
      </c>
      <c r="B46" s="39"/>
      <c r="C46" s="52"/>
      <c r="D46" s="93"/>
    </row>
    <row r="47" spans="1:5" s="5" customFormat="1">
      <c r="A47" s="172" t="s">
        <v>322</v>
      </c>
      <c r="B47" s="48"/>
      <c r="C47" s="24" t="s">
        <v>1059</v>
      </c>
      <c r="D47" s="96"/>
      <c r="E47" s="4"/>
    </row>
    <row r="48" spans="1:5" s="4" customFormat="1">
      <c r="A48" s="257" t="s">
        <v>326</v>
      </c>
      <c r="B48" s="258"/>
      <c r="C48" s="259" t="s">
        <v>41</v>
      </c>
      <c r="D48" s="261"/>
    </row>
    <row r="49" spans="1:6" s="4" customFormat="1">
      <c r="A49" s="506" t="s">
        <v>334</v>
      </c>
      <c r="B49" s="507"/>
      <c r="C49" s="455" t="s">
        <v>40</v>
      </c>
      <c r="D49" s="641"/>
    </row>
    <row r="50" spans="1:6" s="4" customFormat="1">
      <c r="A50" s="508"/>
      <c r="B50" s="509"/>
      <c r="C50" s="456"/>
      <c r="D50" s="642"/>
    </row>
    <row r="51" spans="1:6" s="4" customFormat="1">
      <c r="A51" s="502" t="s">
        <v>329</v>
      </c>
      <c r="B51" s="503"/>
      <c r="C51" s="225" t="s">
        <v>40</v>
      </c>
      <c r="D51" s="261"/>
    </row>
    <row r="52" spans="1:6" s="4" customFormat="1">
      <c r="A52" s="97" t="s">
        <v>330</v>
      </c>
      <c r="B52" s="54"/>
      <c r="C52" s="465" t="s">
        <v>41</v>
      </c>
      <c r="D52" s="570"/>
    </row>
    <row r="53" spans="1:6" s="4" customFormat="1">
      <c r="A53" s="98" t="s">
        <v>331</v>
      </c>
      <c r="B53" s="55"/>
      <c r="C53" s="466"/>
      <c r="D53" s="571"/>
    </row>
    <row r="54" spans="1:6" s="5" customFormat="1">
      <c r="A54" s="99" t="s">
        <v>154</v>
      </c>
      <c r="B54" s="50"/>
      <c r="C54" s="224" t="s">
        <v>315</v>
      </c>
      <c r="D54" s="154">
        <v>22978.62</v>
      </c>
    </row>
    <row r="55" spans="1:6" s="5" customFormat="1">
      <c r="A55" s="461" t="s">
        <v>187</v>
      </c>
      <c r="B55" s="462"/>
      <c r="C55" s="60" t="s">
        <v>21</v>
      </c>
      <c r="D55" s="132">
        <f>1000.63</f>
        <v>1000.63</v>
      </c>
    </row>
    <row r="56" spans="1:6" s="5" customFormat="1">
      <c r="A56" s="101" t="s">
        <v>222</v>
      </c>
      <c r="B56" s="49"/>
      <c r="C56" s="60" t="s">
        <v>1675</v>
      </c>
      <c r="D56" s="134">
        <v>13105.57</v>
      </c>
      <c r="E56" s="4"/>
      <c r="F56" s="4"/>
    </row>
    <row r="57" spans="1:6" s="5" customFormat="1">
      <c r="A57" s="461" t="s">
        <v>223</v>
      </c>
      <c r="B57" s="462"/>
      <c r="C57" s="60" t="s">
        <v>315</v>
      </c>
      <c r="D57" s="133">
        <v>13259.49</v>
      </c>
    </row>
    <row r="58" spans="1:6" s="5" customFormat="1">
      <c r="A58" s="100" t="s">
        <v>268</v>
      </c>
      <c r="B58" s="58"/>
      <c r="C58" s="60" t="s">
        <v>39</v>
      </c>
      <c r="D58" s="133">
        <v>1674.34</v>
      </c>
      <c r="E58" s="294"/>
    </row>
    <row r="59" spans="1:6" s="5" customFormat="1">
      <c r="A59" s="100" t="s">
        <v>384</v>
      </c>
      <c r="B59" s="58"/>
      <c r="C59" s="60" t="s">
        <v>1428</v>
      </c>
      <c r="D59" s="132">
        <v>2146.4299999999998</v>
      </c>
      <c r="E59" s="4"/>
    </row>
    <row r="60" spans="1:6" s="5" customFormat="1">
      <c r="A60" s="100" t="s">
        <v>270</v>
      </c>
      <c r="B60" s="58"/>
      <c r="C60" s="60" t="s">
        <v>111</v>
      </c>
      <c r="D60" s="132">
        <v>1558.57</v>
      </c>
    </row>
    <row r="61" spans="1:6" s="5" customFormat="1">
      <c r="A61" s="461" t="s">
        <v>244</v>
      </c>
      <c r="B61" s="462"/>
      <c r="C61" s="60" t="s">
        <v>42</v>
      </c>
      <c r="D61" s="134">
        <v>17418.259999999998</v>
      </c>
    </row>
    <row r="62" spans="1:6" s="5" customFormat="1">
      <c r="A62" s="103" t="s">
        <v>50</v>
      </c>
      <c r="B62" s="47"/>
      <c r="C62" s="26"/>
      <c r="D62" s="104"/>
    </row>
    <row r="63" spans="1:6" s="5" customFormat="1">
      <c r="A63" s="475" t="s">
        <v>347</v>
      </c>
      <c r="B63" s="476"/>
      <c r="C63" s="52"/>
      <c r="D63" s="80">
        <v>7181.89</v>
      </c>
    </row>
    <row r="64" spans="1:6" s="5" customFormat="1" ht="15.75" thickBot="1">
      <c r="A64" s="475"/>
      <c r="B64" s="476"/>
      <c r="C64" s="107"/>
      <c r="D64" s="85"/>
    </row>
    <row r="65" spans="1:4" s="5" customFormat="1" ht="15.75" thickBot="1">
      <c r="A65" s="114" t="s">
        <v>48</v>
      </c>
      <c r="B65" s="108"/>
      <c r="C65" s="108"/>
      <c r="D65" s="72">
        <f>SUM(D45,D54:D61)</f>
        <v>132287.97</v>
      </c>
    </row>
    <row r="66" spans="1:4" s="5" customFormat="1">
      <c r="A66" s="65"/>
      <c r="B66" s="39"/>
      <c r="C66" s="39"/>
      <c r="D66" s="37"/>
    </row>
    <row r="67" spans="1:4" s="5" customFormat="1" ht="15" customHeight="1" thickBot="1">
      <c r="A67" s="433" t="s">
        <v>180</v>
      </c>
      <c r="B67" s="433"/>
      <c r="C67" s="433"/>
      <c r="D67" s="433"/>
    </row>
    <row r="68" spans="1:4" s="5" customFormat="1">
      <c r="A68" s="156" t="s">
        <v>130</v>
      </c>
      <c r="B68" s="122" t="s">
        <v>156</v>
      </c>
      <c r="C68" s="123"/>
      <c r="D68" s="124"/>
    </row>
    <row r="69" spans="1:4" s="5" customFormat="1">
      <c r="A69" s="157" t="s">
        <v>131</v>
      </c>
      <c r="B69" s="424" t="s">
        <v>198</v>
      </c>
      <c r="C69" s="425"/>
      <c r="D69" s="426"/>
    </row>
    <row r="70" spans="1:4" s="5" customFormat="1" ht="15" customHeight="1">
      <c r="A70" s="158"/>
      <c r="B70" s="430"/>
      <c r="C70" s="431"/>
      <c r="D70" s="432"/>
    </row>
    <row r="71" spans="1:4" s="5" customFormat="1">
      <c r="A71" s="568" t="s">
        <v>132</v>
      </c>
      <c r="B71" s="424" t="s">
        <v>157</v>
      </c>
      <c r="C71" s="425"/>
      <c r="D71" s="426"/>
    </row>
    <row r="72" spans="1:4" s="5" customFormat="1" ht="15" customHeight="1">
      <c r="A72" s="483"/>
      <c r="B72" s="427"/>
      <c r="C72" s="428"/>
      <c r="D72" s="429"/>
    </row>
    <row r="73" spans="1:4" s="5" customFormat="1">
      <c r="A73" s="484"/>
      <c r="B73" s="430"/>
      <c r="C73" s="431"/>
      <c r="D73" s="432"/>
    </row>
    <row r="74" spans="1:4" s="5" customFormat="1">
      <c r="A74" s="159" t="s">
        <v>159</v>
      </c>
      <c r="B74" s="424" t="s">
        <v>158</v>
      </c>
      <c r="C74" s="425"/>
      <c r="D74" s="426"/>
    </row>
    <row r="75" spans="1:4" s="5" customFormat="1">
      <c r="A75" s="160"/>
      <c r="B75" s="427"/>
      <c r="C75" s="428"/>
      <c r="D75" s="429"/>
    </row>
    <row r="76" spans="1:4" s="5" customFormat="1">
      <c r="A76" s="161"/>
      <c r="B76" s="427"/>
      <c r="C76" s="428"/>
      <c r="D76" s="429"/>
    </row>
    <row r="77" spans="1:4" s="5" customFormat="1">
      <c r="A77" s="161"/>
      <c r="B77" s="427"/>
      <c r="C77" s="428"/>
      <c r="D77" s="429"/>
    </row>
    <row r="78" spans="1:4" s="5" customFormat="1">
      <c r="A78" s="161"/>
      <c r="B78" s="427"/>
      <c r="C78" s="428"/>
      <c r="D78" s="429"/>
    </row>
    <row r="79" spans="1:4" s="5" customFormat="1">
      <c r="A79" s="161"/>
      <c r="B79" s="427"/>
      <c r="C79" s="428"/>
      <c r="D79" s="429"/>
    </row>
    <row r="80" spans="1:4" s="5" customFormat="1">
      <c r="A80" s="163" t="s">
        <v>160</v>
      </c>
      <c r="B80" s="45" t="s">
        <v>161</v>
      </c>
      <c r="C80" s="46"/>
      <c r="D80" s="126"/>
    </row>
    <row r="81" spans="1:4" s="5" customFormat="1" ht="15" customHeight="1">
      <c r="A81" s="74" t="s">
        <v>162</v>
      </c>
      <c r="B81" s="424" t="s">
        <v>199</v>
      </c>
      <c r="C81" s="425"/>
      <c r="D81" s="426"/>
    </row>
    <row r="82" spans="1:4" s="5" customFormat="1">
      <c r="A82" s="161"/>
      <c r="B82" s="427"/>
      <c r="C82" s="428"/>
      <c r="D82" s="429"/>
    </row>
    <row r="83" spans="1:4" s="5" customFormat="1">
      <c r="A83" s="161"/>
      <c r="B83" s="427"/>
      <c r="C83" s="428"/>
      <c r="D83" s="429"/>
    </row>
    <row r="84" spans="1:4" s="5" customFormat="1">
      <c r="A84" s="161"/>
      <c r="B84" s="427"/>
      <c r="C84" s="428"/>
      <c r="D84" s="429"/>
    </row>
    <row r="85" spans="1:4" s="5" customFormat="1">
      <c r="A85" s="161"/>
      <c r="B85" s="427"/>
      <c r="C85" s="428"/>
      <c r="D85" s="429"/>
    </row>
    <row r="86" spans="1:4" s="5" customFormat="1" ht="15" customHeight="1">
      <c r="A86" s="161"/>
      <c r="B86" s="427"/>
      <c r="C86" s="428"/>
      <c r="D86" s="429"/>
    </row>
    <row r="87" spans="1:4" s="5" customFormat="1">
      <c r="A87" s="74" t="s">
        <v>163</v>
      </c>
      <c r="B87" s="436" t="s">
        <v>164</v>
      </c>
      <c r="C87" s="437"/>
      <c r="D87" s="438"/>
    </row>
    <row r="88" spans="1:4" s="5" customFormat="1">
      <c r="A88" s="74" t="s">
        <v>165</v>
      </c>
      <c r="B88" s="424" t="s">
        <v>201</v>
      </c>
      <c r="C88" s="425"/>
      <c r="D88" s="426"/>
    </row>
    <row r="89" spans="1:4" s="5" customFormat="1">
      <c r="A89" s="161"/>
      <c r="B89" s="427"/>
      <c r="C89" s="428"/>
      <c r="D89" s="429"/>
    </row>
    <row r="90" spans="1:4" s="5" customFormat="1">
      <c r="A90" s="161"/>
      <c r="B90" s="427"/>
      <c r="C90" s="428"/>
      <c r="D90" s="429"/>
    </row>
    <row r="91" spans="1:4" s="5" customFormat="1">
      <c r="A91" s="162"/>
      <c r="B91" s="430"/>
      <c r="C91" s="431"/>
      <c r="D91" s="432"/>
    </row>
    <row r="92" spans="1:4" s="5" customFormat="1">
      <c r="A92" s="79" t="s">
        <v>166</v>
      </c>
      <c r="B92" s="499" t="s">
        <v>193</v>
      </c>
      <c r="C92" s="500"/>
      <c r="D92" s="501"/>
    </row>
    <row r="93" spans="1:4" s="5" customFormat="1">
      <c r="A93" s="75"/>
      <c r="B93" s="499"/>
      <c r="C93" s="500"/>
      <c r="D93" s="501"/>
    </row>
    <row r="94" spans="1:4" s="5" customFormat="1" ht="32.25" customHeight="1">
      <c r="A94" s="164" t="s">
        <v>168</v>
      </c>
      <c r="B94" s="500" t="s">
        <v>194</v>
      </c>
      <c r="C94" s="500"/>
      <c r="D94" s="501"/>
    </row>
    <row r="95" spans="1:4" s="5" customFormat="1">
      <c r="A95" s="74" t="s">
        <v>170</v>
      </c>
      <c r="B95" s="424" t="s">
        <v>173</v>
      </c>
      <c r="C95" s="425"/>
      <c r="D95" s="426"/>
    </row>
    <row r="96" spans="1:4" s="5" customFormat="1">
      <c r="A96" s="162"/>
      <c r="B96" s="430"/>
      <c r="C96" s="431"/>
      <c r="D96" s="432"/>
    </row>
    <row r="97" spans="1:4">
      <c r="A97" s="74" t="s">
        <v>172</v>
      </c>
      <c r="B97" s="436" t="s">
        <v>175</v>
      </c>
      <c r="C97" s="437"/>
      <c r="D97" s="438"/>
    </row>
    <row r="98" spans="1:4">
      <c r="A98" s="79" t="s">
        <v>174</v>
      </c>
      <c r="B98" s="424" t="s">
        <v>167</v>
      </c>
      <c r="C98" s="425"/>
      <c r="D98" s="426"/>
    </row>
    <row r="99" spans="1:4">
      <c r="A99" s="77"/>
      <c r="B99" s="427"/>
      <c r="C99" s="428"/>
      <c r="D99" s="429"/>
    </row>
    <row r="100" spans="1:4">
      <c r="A100" s="75"/>
      <c r="B100" s="430"/>
      <c r="C100" s="431"/>
      <c r="D100" s="432"/>
    </row>
    <row r="101" spans="1:4">
      <c r="A101" s="161" t="s">
        <v>176</v>
      </c>
      <c r="B101" s="424" t="s">
        <v>169</v>
      </c>
      <c r="C101" s="425"/>
      <c r="D101" s="426"/>
    </row>
    <row r="102" spans="1:4">
      <c r="A102" s="162"/>
      <c r="B102" s="430"/>
      <c r="C102" s="431"/>
      <c r="D102" s="432"/>
    </row>
    <row r="103" spans="1:4" s="5" customFormat="1">
      <c r="A103" s="74" t="s">
        <v>178</v>
      </c>
      <c r="B103" s="424" t="s">
        <v>171</v>
      </c>
      <c r="C103" s="425"/>
      <c r="D103" s="426"/>
    </row>
    <row r="104" spans="1:4">
      <c r="A104" s="162"/>
      <c r="B104" s="430"/>
      <c r="C104" s="431"/>
      <c r="D104" s="432"/>
    </row>
    <row r="105" spans="1:4">
      <c r="A105" s="74" t="s">
        <v>195</v>
      </c>
      <c r="B105" s="424" t="s">
        <v>177</v>
      </c>
      <c r="C105" s="425"/>
      <c r="D105" s="426"/>
    </row>
    <row r="106" spans="1:4">
      <c r="A106" s="162"/>
      <c r="B106" s="430"/>
      <c r="C106" s="431"/>
      <c r="D106" s="432"/>
    </row>
    <row r="107" spans="1:4" ht="15.75" thickBot="1">
      <c r="A107" s="161" t="s">
        <v>182</v>
      </c>
      <c r="B107" s="452" t="s">
        <v>200</v>
      </c>
      <c r="C107" s="453"/>
      <c r="D107" s="454"/>
    </row>
    <row r="108" spans="1:4" ht="15.75" thickBot="1">
      <c r="A108" s="114" t="s">
        <v>48</v>
      </c>
      <c r="B108" s="108"/>
      <c r="C108" s="108"/>
      <c r="D108" s="115">
        <v>51687.57</v>
      </c>
    </row>
    <row r="109" spans="1:4" ht="15.75" thickBot="1">
      <c r="A109" s="530" t="s">
        <v>181</v>
      </c>
      <c r="B109" s="531"/>
      <c r="C109" s="531"/>
      <c r="D109" s="165"/>
    </row>
    <row r="110" spans="1:4" ht="15" customHeight="1">
      <c r="A110" s="219" t="s">
        <v>183</v>
      </c>
      <c r="B110" s="494" t="s">
        <v>1653</v>
      </c>
      <c r="C110" s="495"/>
      <c r="D110" s="165"/>
    </row>
    <row r="111" spans="1:4">
      <c r="A111" s="161"/>
      <c r="B111" s="427"/>
      <c r="C111" s="476"/>
      <c r="D111" s="116"/>
    </row>
    <row r="112" spans="1:4">
      <c r="A112" s="161"/>
      <c r="B112" s="427"/>
      <c r="C112" s="476"/>
      <c r="D112" s="116"/>
    </row>
    <row r="113" spans="1:4">
      <c r="A113" s="161"/>
      <c r="B113" s="427"/>
      <c r="C113" s="476"/>
      <c r="D113" s="116"/>
    </row>
    <row r="114" spans="1:4">
      <c r="A114" s="161"/>
      <c r="B114" s="427"/>
      <c r="C114" s="476"/>
      <c r="D114" s="116"/>
    </row>
    <row r="115" spans="1:4">
      <c r="A115" s="161"/>
      <c r="B115" s="427"/>
      <c r="C115" s="476"/>
      <c r="D115" s="116">
        <v>14717.73</v>
      </c>
    </row>
    <row r="116" spans="1:4">
      <c r="A116" s="74" t="s">
        <v>196</v>
      </c>
      <c r="B116" s="424" t="s">
        <v>311</v>
      </c>
      <c r="C116" s="493"/>
      <c r="D116" s="141"/>
    </row>
    <row r="117" spans="1:4">
      <c r="A117" s="162"/>
      <c r="B117" s="430"/>
      <c r="C117" s="496"/>
      <c r="D117" s="154">
        <v>405.08</v>
      </c>
    </row>
    <row r="118" spans="1:4" ht="15.75" thickBot="1">
      <c r="A118" s="74" t="s">
        <v>197</v>
      </c>
      <c r="B118" s="424" t="s">
        <v>1651</v>
      </c>
      <c r="C118" s="493"/>
      <c r="D118" s="141">
        <v>8290.5400000000009</v>
      </c>
    </row>
    <row r="119" spans="1:4" ht="15.75" thickBot="1">
      <c r="A119" s="215" t="s">
        <v>48</v>
      </c>
      <c r="B119" s="108"/>
      <c r="C119" s="108"/>
      <c r="D119" s="115">
        <f>SUM(D110:D118)</f>
        <v>23413.35</v>
      </c>
    </row>
    <row r="120" spans="1:4">
      <c r="A120" s="522" t="s">
        <v>53</v>
      </c>
      <c r="B120" s="523"/>
      <c r="C120" s="46"/>
      <c r="D120" s="33">
        <f>SUM(D42,D65,D108,D119)</f>
        <v>290871.63999999996</v>
      </c>
    </row>
    <row r="121" spans="1:4">
      <c r="A121" s="687" t="s">
        <v>1686</v>
      </c>
      <c r="B121" s="687"/>
      <c r="C121" s="687"/>
      <c r="D121" s="688">
        <v>1002020.5300000001</v>
      </c>
    </row>
    <row r="122" spans="1:4">
      <c r="A122" s="687"/>
      <c r="B122" s="687"/>
      <c r="C122" s="687"/>
      <c r="D122" s="688"/>
    </row>
    <row r="123" spans="1:4">
      <c r="A123" s="562" t="s">
        <v>1687</v>
      </c>
      <c r="B123" s="562"/>
      <c r="C123" s="562"/>
      <c r="D123" s="683">
        <v>239318.15</v>
      </c>
    </row>
    <row r="124" spans="1:4">
      <c r="A124" s="577"/>
      <c r="B124" s="577"/>
      <c r="C124" s="577"/>
      <c r="D124" s="471"/>
    </row>
    <row r="125" spans="1:4">
      <c r="A125" s="486" t="s">
        <v>1665</v>
      </c>
      <c r="B125" s="487"/>
      <c r="C125" s="488"/>
      <c r="D125" s="470">
        <v>75043.070000000007</v>
      </c>
    </row>
    <row r="126" spans="1:4">
      <c r="A126" s="489"/>
      <c r="B126" s="490"/>
      <c r="C126" s="491"/>
      <c r="D126" s="492"/>
    </row>
    <row r="127" spans="1:4">
      <c r="A127" s="29"/>
      <c r="B127" s="29"/>
      <c r="C127" s="29"/>
      <c r="D127" s="29"/>
    </row>
    <row r="128" spans="1:4">
      <c r="A128" s="29"/>
      <c r="B128" s="29"/>
      <c r="C128" s="29"/>
      <c r="D128" s="29"/>
    </row>
    <row r="129" spans="1:4">
      <c r="A129" s="29"/>
      <c r="B129" s="29"/>
      <c r="C129" s="29"/>
      <c r="D129" s="29"/>
    </row>
    <row r="132" spans="1:4">
      <c r="A132" s="29"/>
      <c r="B132" s="29"/>
      <c r="C132" s="29"/>
      <c r="D132" s="29"/>
    </row>
    <row r="133" spans="1:4">
      <c r="A133" s="29"/>
      <c r="B133" s="29"/>
      <c r="C133" s="29"/>
      <c r="D133" s="29"/>
    </row>
    <row r="134" spans="1:4">
      <c r="A134" s="29"/>
      <c r="B134" s="29"/>
      <c r="C134" s="29"/>
      <c r="D134" s="29"/>
    </row>
    <row r="135" spans="1:4">
      <c r="A135" s="29"/>
      <c r="B135" s="29"/>
      <c r="C135" s="29"/>
      <c r="D135" s="29"/>
    </row>
  </sheetData>
  <mergeCells count="48">
    <mergeCell ref="A11:D12"/>
    <mergeCell ref="A55:B55"/>
    <mergeCell ref="A10:B10"/>
    <mergeCell ref="A51:B51"/>
    <mergeCell ref="C52:C53"/>
    <mergeCell ref="A49:B50"/>
    <mergeCell ref="C49:C50"/>
    <mergeCell ref="D49:D50"/>
    <mergeCell ref="D52:D53"/>
    <mergeCell ref="A7:B7"/>
    <mergeCell ref="A8:B8"/>
    <mergeCell ref="A9:B9"/>
    <mergeCell ref="A1:D1"/>
    <mergeCell ref="A3:B3"/>
    <mergeCell ref="A4:B4"/>
    <mergeCell ref="A5:B5"/>
    <mergeCell ref="A6:B6"/>
    <mergeCell ref="A57:B57"/>
    <mergeCell ref="A61:B61"/>
    <mergeCell ref="A63:B64"/>
    <mergeCell ref="B74:D79"/>
    <mergeCell ref="B81:D86"/>
    <mergeCell ref="B87:D87"/>
    <mergeCell ref="B88:D91"/>
    <mergeCell ref="A67:D67"/>
    <mergeCell ref="B69:D70"/>
    <mergeCell ref="A71:A73"/>
    <mergeCell ref="B71:D73"/>
    <mergeCell ref="B92:D93"/>
    <mergeCell ref="B94:D94"/>
    <mergeCell ref="B95:D96"/>
    <mergeCell ref="B97:D97"/>
    <mergeCell ref="B98:D100"/>
    <mergeCell ref="B101:D102"/>
    <mergeCell ref="B103:D104"/>
    <mergeCell ref="B105:D106"/>
    <mergeCell ref="B107:D107"/>
    <mergeCell ref="A109:C109"/>
    <mergeCell ref="D125:D126"/>
    <mergeCell ref="B110:C115"/>
    <mergeCell ref="A120:B120"/>
    <mergeCell ref="A125:C126"/>
    <mergeCell ref="B116:C117"/>
    <mergeCell ref="B118:C118"/>
    <mergeCell ref="A121:C122"/>
    <mergeCell ref="D121:D122"/>
    <mergeCell ref="A123:C124"/>
    <mergeCell ref="D123:D124"/>
  </mergeCells>
  <pageMargins left="0.36" right="0.4" top="0.43" bottom="0.48"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H125"/>
  <sheetViews>
    <sheetView topLeftCell="A94" zoomScale="80" zoomScaleNormal="80" workbookViewId="0">
      <selection activeCell="A111" sqref="A111:D114"/>
    </sheetView>
  </sheetViews>
  <sheetFormatPr defaultRowHeight="15"/>
  <cols>
    <col min="1" max="1" width="11.7109375" customWidth="1"/>
    <col min="2" max="2" width="35.85546875" customWidth="1"/>
    <col min="3" max="3" width="23.5703125" customWidth="1"/>
    <col min="4" max="4" width="23.42578125" customWidth="1"/>
    <col min="5" max="5" width="11" customWidth="1"/>
    <col min="6" max="6" width="13" bestFit="1" customWidth="1"/>
    <col min="7" max="7" width="11.42578125" bestFit="1" customWidth="1"/>
    <col min="8" max="9" width="10.28515625" bestFit="1" customWidth="1"/>
  </cols>
  <sheetData>
    <row r="1" spans="1:8" ht="15" customHeight="1">
      <c r="A1" s="473" t="s">
        <v>514</v>
      </c>
      <c r="B1" s="473"/>
      <c r="C1" s="473"/>
      <c r="D1" s="473"/>
    </row>
    <row r="2" spans="1:8">
      <c r="A2" s="30"/>
      <c r="B2" s="30"/>
      <c r="C2" s="30"/>
      <c r="D2" s="30"/>
    </row>
    <row r="3" spans="1:8">
      <c r="A3" s="474" t="s">
        <v>85</v>
      </c>
      <c r="B3" s="474"/>
      <c r="C3" s="30"/>
      <c r="D3" s="30"/>
    </row>
    <row r="4" spans="1:8">
      <c r="A4" s="481" t="s">
        <v>47</v>
      </c>
      <c r="B4" s="481"/>
      <c r="C4" s="30">
        <v>1974</v>
      </c>
      <c r="D4" s="30"/>
    </row>
    <row r="5" spans="1:8">
      <c r="A5" s="481" t="s">
        <v>44</v>
      </c>
      <c r="B5" s="481"/>
      <c r="C5" s="30">
        <v>60</v>
      </c>
      <c r="D5" s="30"/>
    </row>
    <row r="6" spans="1:8">
      <c r="A6" s="481" t="s">
        <v>45</v>
      </c>
      <c r="B6" s="481"/>
      <c r="C6" s="30">
        <v>5</v>
      </c>
      <c r="D6" s="30"/>
    </row>
    <row r="7" spans="1:8">
      <c r="A7" s="481" t="s">
        <v>46</v>
      </c>
      <c r="B7" s="481"/>
      <c r="C7" s="30">
        <v>3</v>
      </c>
      <c r="D7" s="30"/>
    </row>
    <row r="8" spans="1:8">
      <c r="A8" s="481" t="s">
        <v>51</v>
      </c>
      <c r="B8" s="481"/>
      <c r="C8" s="30">
        <v>2569.3000000000002</v>
      </c>
      <c r="D8" s="30"/>
    </row>
    <row r="9" spans="1:8">
      <c r="A9" s="481" t="s">
        <v>56</v>
      </c>
      <c r="B9" s="481"/>
      <c r="C9" s="66">
        <v>234.1</v>
      </c>
      <c r="D9" s="30"/>
    </row>
    <row r="10" spans="1:8">
      <c r="A10" s="481" t="s">
        <v>52</v>
      </c>
      <c r="B10" s="481"/>
      <c r="C10" s="30">
        <v>105</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281</v>
      </c>
      <c r="B15" s="39"/>
      <c r="C15" s="39"/>
      <c r="D15" s="85"/>
    </row>
    <row r="16" spans="1:8">
      <c r="A16" s="86" t="s">
        <v>1497</v>
      </c>
      <c r="B16" s="39"/>
      <c r="C16" s="39"/>
      <c r="D16" s="85"/>
    </row>
    <row r="17" spans="1:5">
      <c r="A17" s="172" t="s">
        <v>356</v>
      </c>
      <c r="B17" s="48" t="s">
        <v>1014</v>
      </c>
      <c r="C17" s="48"/>
      <c r="D17" s="105">
        <v>7909.09</v>
      </c>
    </row>
    <row r="18" spans="1:5">
      <c r="A18" s="84" t="s">
        <v>1512</v>
      </c>
      <c r="B18" s="39"/>
      <c r="C18" s="39"/>
      <c r="D18" s="85"/>
    </row>
    <row r="19" spans="1:5">
      <c r="A19" s="84" t="s">
        <v>466</v>
      </c>
      <c r="B19" s="39"/>
      <c r="C19" s="39"/>
      <c r="D19" s="85"/>
    </row>
    <row r="20" spans="1:5">
      <c r="A20" s="87" t="s">
        <v>415</v>
      </c>
      <c r="B20" s="39"/>
      <c r="C20" s="39"/>
      <c r="D20" s="85"/>
    </row>
    <row r="21" spans="1:5">
      <c r="A21" s="87" t="s">
        <v>452</v>
      </c>
      <c r="B21" s="39"/>
      <c r="C21" s="39"/>
      <c r="D21" s="85"/>
    </row>
    <row r="22" spans="1:5">
      <c r="A22" s="87" t="s">
        <v>430</v>
      </c>
      <c r="B22" s="39"/>
      <c r="C22" s="39"/>
      <c r="D22" s="85"/>
    </row>
    <row r="23" spans="1:5">
      <c r="A23" s="87" t="s">
        <v>465</v>
      </c>
      <c r="B23" s="39"/>
      <c r="C23" s="39"/>
      <c r="D23" s="85"/>
    </row>
    <row r="24" spans="1:5">
      <c r="A24" s="87" t="s">
        <v>723</v>
      </c>
      <c r="B24" s="39"/>
      <c r="C24" s="39"/>
      <c r="D24" s="85"/>
    </row>
    <row r="25" spans="1:5">
      <c r="A25" s="87" t="s">
        <v>428</v>
      </c>
      <c r="B25" s="39"/>
      <c r="C25" s="39"/>
      <c r="D25" s="85">
        <f>33133.73+844.16</f>
        <v>33977.890000000007</v>
      </c>
    </row>
    <row r="26" spans="1:5" ht="15.75" thickBot="1">
      <c r="A26" s="87" t="s">
        <v>884</v>
      </c>
      <c r="B26" s="39"/>
      <c r="C26" s="39"/>
      <c r="D26" s="85">
        <v>6661.05</v>
      </c>
    </row>
    <row r="27" spans="1:5" ht="15.75" thickBot="1">
      <c r="A27" s="88" t="s">
        <v>48</v>
      </c>
      <c r="B27" s="89"/>
      <c r="C27" s="89"/>
      <c r="D27" s="90">
        <f>SUM(D15:D26)</f>
        <v>48548.030000000013</v>
      </c>
    </row>
    <row r="28" spans="1:5" s="29" customFormat="1" ht="13.5" thickBot="1">
      <c r="A28" s="295"/>
      <c r="B28" s="108"/>
      <c r="C28" s="108"/>
      <c r="D28" s="296"/>
      <c r="E28" s="28"/>
    </row>
    <row r="29" spans="1:5">
      <c r="A29" s="81" t="s">
        <v>152</v>
      </c>
      <c r="B29" s="82"/>
      <c r="C29" s="91"/>
      <c r="D29" s="92"/>
    </row>
    <row r="30" spans="1:5">
      <c r="A30" s="86" t="s">
        <v>204</v>
      </c>
      <c r="B30" s="41"/>
      <c r="C30" s="64"/>
      <c r="D30" s="116">
        <v>59635.08</v>
      </c>
    </row>
    <row r="31" spans="1:5">
      <c r="A31" s="86" t="s">
        <v>50</v>
      </c>
      <c r="B31" s="39"/>
      <c r="C31" s="52"/>
      <c r="D31" s="93"/>
    </row>
    <row r="32" spans="1:5">
      <c r="A32" s="172" t="s">
        <v>322</v>
      </c>
      <c r="B32" s="48"/>
      <c r="C32" s="24" t="s">
        <v>1614</v>
      </c>
      <c r="D32" s="96"/>
    </row>
    <row r="33" spans="1:5" s="4" customFormat="1">
      <c r="A33" s="257" t="s">
        <v>326</v>
      </c>
      <c r="B33" s="275"/>
      <c r="C33" s="259" t="s">
        <v>41</v>
      </c>
      <c r="D33" s="276"/>
    </row>
    <row r="34" spans="1:5" s="4" customFormat="1">
      <c r="A34" s="502" t="s">
        <v>328</v>
      </c>
      <c r="B34" s="588"/>
      <c r="C34" s="379" t="s">
        <v>39</v>
      </c>
      <c r="D34" s="382"/>
    </row>
    <row r="35" spans="1:5" s="4" customFormat="1">
      <c r="A35" s="506" t="s">
        <v>334</v>
      </c>
      <c r="B35" s="589"/>
      <c r="C35" s="455" t="s">
        <v>40</v>
      </c>
      <c r="D35" s="638"/>
    </row>
    <row r="36" spans="1:5" s="4" customFormat="1">
      <c r="A36" s="508"/>
      <c r="B36" s="548"/>
      <c r="C36" s="456"/>
      <c r="D36" s="639"/>
    </row>
    <row r="37" spans="1:5" s="4" customFormat="1">
      <c r="A37" s="459" t="s">
        <v>329</v>
      </c>
      <c r="B37" s="460"/>
      <c r="C37" s="149" t="s">
        <v>40</v>
      </c>
      <c r="D37" s="150"/>
    </row>
    <row r="38" spans="1:5" s="4" customFormat="1">
      <c r="A38" s="97" t="s">
        <v>330</v>
      </c>
      <c r="B38" s="54"/>
      <c r="C38" s="465" t="s">
        <v>41</v>
      </c>
      <c r="D38" s="586"/>
    </row>
    <row r="39" spans="1:5" s="4" customFormat="1">
      <c r="A39" s="98" t="s">
        <v>331</v>
      </c>
      <c r="B39" s="55"/>
      <c r="C39" s="466"/>
      <c r="D39" s="587"/>
    </row>
    <row r="40" spans="1:5" s="4" customFormat="1">
      <c r="A40" s="506" t="s">
        <v>332</v>
      </c>
      <c r="B40" s="507"/>
      <c r="C40" s="465" t="s">
        <v>39</v>
      </c>
      <c r="D40" s="586"/>
    </row>
    <row r="41" spans="1:5" s="4" customFormat="1">
      <c r="A41" s="508"/>
      <c r="B41" s="509"/>
      <c r="C41" s="466"/>
      <c r="D41" s="587"/>
    </row>
    <row r="42" spans="1:5">
      <c r="A42" s="101" t="s">
        <v>154</v>
      </c>
      <c r="B42" s="32"/>
      <c r="C42" s="60" t="s">
        <v>315</v>
      </c>
      <c r="D42" s="134">
        <v>15462.01</v>
      </c>
    </row>
    <row r="43" spans="1:5">
      <c r="A43" s="461" t="s">
        <v>187</v>
      </c>
      <c r="B43" s="462"/>
      <c r="C43" s="60" t="s">
        <v>23</v>
      </c>
      <c r="D43" s="132">
        <v>1751.89</v>
      </c>
    </row>
    <row r="44" spans="1:5">
      <c r="A44" s="101" t="s">
        <v>222</v>
      </c>
      <c r="B44" s="49"/>
      <c r="C44" s="60" t="s">
        <v>1615</v>
      </c>
      <c r="D44" s="134">
        <v>3902.42</v>
      </c>
    </row>
    <row r="45" spans="1:5">
      <c r="A45" s="461" t="s">
        <v>223</v>
      </c>
      <c r="B45" s="462"/>
      <c r="C45" s="60" t="s">
        <v>315</v>
      </c>
      <c r="D45" s="133">
        <v>11022.29</v>
      </c>
    </row>
    <row r="46" spans="1:5">
      <c r="A46" s="590" t="s">
        <v>190</v>
      </c>
      <c r="B46" s="591"/>
      <c r="C46" s="188" t="s">
        <v>271</v>
      </c>
      <c r="D46" s="189">
        <v>1079.06</v>
      </c>
    </row>
    <row r="47" spans="1:5">
      <c r="A47" s="590" t="s">
        <v>269</v>
      </c>
      <c r="B47" s="591"/>
      <c r="C47" s="211" t="s">
        <v>1013</v>
      </c>
      <c r="D47" s="205">
        <v>5501.05</v>
      </c>
    </row>
    <row r="48" spans="1:5">
      <c r="A48" s="100" t="s">
        <v>239</v>
      </c>
      <c r="B48" s="58"/>
      <c r="C48" s="60" t="s">
        <v>39</v>
      </c>
      <c r="D48" s="133">
        <v>1952.65</v>
      </c>
      <c r="E48" s="2"/>
    </row>
    <row r="49" spans="1:4">
      <c r="A49" s="461" t="s">
        <v>244</v>
      </c>
      <c r="B49" s="462"/>
      <c r="C49" s="60" t="s">
        <v>42</v>
      </c>
      <c r="D49" s="134">
        <v>16674.75</v>
      </c>
    </row>
    <row r="50" spans="1:4">
      <c r="A50" s="103" t="s">
        <v>50</v>
      </c>
      <c r="B50" s="47"/>
      <c r="C50" s="26"/>
      <c r="D50" s="104"/>
    </row>
    <row r="51" spans="1:4">
      <c r="A51" s="475" t="s">
        <v>347</v>
      </c>
      <c r="B51" s="476"/>
      <c r="C51" s="52"/>
      <c r="D51" s="80">
        <v>7123.32</v>
      </c>
    </row>
    <row r="52" spans="1:4" ht="15.75" thickBot="1">
      <c r="A52" s="475"/>
      <c r="B52" s="476"/>
      <c r="C52" s="107"/>
      <c r="D52" s="85"/>
    </row>
    <row r="53" spans="1:4" ht="15.75" thickBot="1">
      <c r="A53" s="114" t="s">
        <v>48</v>
      </c>
      <c r="B53" s="108"/>
      <c r="C53" s="108"/>
      <c r="D53" s="72">
        <f>SUM(D30,D42:D49)</f>
        <v>116981.2</v>
      </c>
    </row>
    <row r="54" spans="1:4">
      <c r="A54" s="65"/>
      <c r="B54" s="39"/>
      <c r="C54" s="39"/>
      <c r="D54" s="37"/>
    </row>
    <row r="55" spans="1:4">
      <c r="A55" s="433" t="s">
        <v>180</v>
      </c>
      <c r="B55" s="433"/>
      <c r="C55" s="433"/>
      <c r="D55" s="433"/>
    </row>
    <row r="56" spans="1:4" ht="15" customHeight="1" thickBot="1">
      <c r="A56" s="148"/>
      <c r="B56" s="148"/>
      <c r="C56" s="148"/>
      <c r="D56" s="148"/>
    </row>
    <row r="57" spans="1:4">
      <c r="A57" s="156" t="s">
        <v>130</v>
      </c>
      <c r="B57" s="122" t="s">
        <v>156</v>
      </c>
      <c r="C57" s="123"/>
      <c r="D57" s="124"/>
    </row>
    <row r="58" spans="1:4">
      <c r="A58" s="157" t="s">
        <v>131</v>
      </c>
      <c r="B58" s="424" t="s">
        <v>198</v>
      </c>
      <c r="C58" s="425"/>
      <c r="D58" s="426"/>
    </row>
    <row r="59" spans="1:4">
      <c r="A59" s="164"/>
      <c r="B59" s="427"/>
      <c r="C59" s="428"/>
      <c r="D59" s="429"/>
    </row>
    <row r="60" spans="1:4">
      <c r="A60" s="158"/>
      <c r="B60" s="427"/>
      <c r="C60" s="428"/>
      <c r="D60" s="429"/>
    </row>
    <row r="61" spans="1:4" ht="15" customHeight="1">
      <c r="A61" s="483" t="s">
        <v>132</v>
      </c>
      <c r="B61" s="424" t="s">
        <v>157</v>
      </c>
      <c r="C61" s="425"/>
      <c r="D61" s="426"/>
    </row>
    <row r="62" spans="1:4">
      <c r="A62" s="483"/>
      <c r="B62" s="427"/>
      <c r="C62" s="428"/>
      <c r="D62" s="429"/>
    </row>
    <row r="63" spans="1:4" ht="15" customHeight="1">
      <c r="A63" s="484"/>
      <c r="B63" s="430"/>
      <c r="C63" s="431"/>
      <c r="D63" s="432"/>
    </row>
    <row r="64" spans="1:4">
      <c r="A64" s="159" t="s">
        <v>159</v>
      </c>
      <c r="B64" s="424" t="s">
        <v>158</v>
      </c>
      <c r="C64" s="425"/>
      <c r="D64" s="426"/>
    </row>
    <row r="65" spans="1:4">
      <c r="A65" s="160"/>
      <c r="B65" s="427"/>
      <c r="C65" s="428"/>
      <c r="D65" s="429"/>
    </row>
    <row r="66" spans="1:4">
      <c r="A66" s="161"/>
      <c r="B66" s="427"/>
      <c r="C66" s="428"/>
      <c r="D66" s="429"/>
    </row>
    <row r="67" spans="1:4">
      <c r="A67" s="161"/>
      <c r="B67" s="427"/>
      <c r="C67" s="428"/>
      <c r="D67" s="429"/>
    </row>
    <row r="68" spans="1:4">
      <c r="A68" s="161"/>
      <c r="B68" s="427"/>
      <c r="C68" s="428"/>
      <c r="D68" s="429"/>
    </row>
    <row r="69" spans="1:4">
      <c r="A69" s="161"/>
      <c r="B69" s="427"/>
      <c r="C69" s="428"/>
      <c r="D69" s="429"/>
    </row>
    <row r="70" spans="1:4">
      <c r="A70" s="163" t="s">
        <v>160</v>
      </c>
      <c r="B70" s="45" t="s">
        <v>161</v>
      </c>
      <c r="C70" s="46"/>
      <c r="D70" s="126"/>
    </row>
    <row r="71" spans="1:4">
      <c r="A71" s="74" t="s">
        <v>162</v>
      </c>
      <c r="B71" s="424" t="s">
        <v>199</v>
      </c>
      <c r="C71" s="425"/>
      <c r="D71" s="426"/>
    </row>
    <row r="72" spans="1:4" ht="15" customHeight="1">
      <c r="A72" s="161"/>
      <c r="B72" s="427"/>
      <c r="C72" s="428"/>
      <c r="D72" s="429"/>
    </row>
    <row r="73" spans="1:4">
      <c r="A73" s="161"/>
      <c r="B73" s="427"/>
      <c r="C73" s="428"/>
      <c r="D73" s="429"/>
    </row>
    <row r="74" spans="1:4">
      <c r="A74" s="161"/>
      <c r="B74" s="427"/>
      <c r="C74" s="428"/>
      <c r="D74" s="429"/>
    </row>
    <row r="75" spans="1:4">
      <c r="A75" s="161"/>
      <c r="B75" s="427"/>
      <c r="C75" s="428"/>
      <c r="D75" s="429"/>
    </row>
    <row r="76" spans="1:4">
      <c r="A76" s="161"/>
      <c r="B76" s="427"/>
      <c r="C76" s="428"/>
      <c r="D76" s="429"/>
    </row>
    <row r="77" spans="1:4" ht="15" customHeight="1">
      <c r="A77" s="74" t="s">
        <v>163</v>
      </c>
      <c r="B77" s="436" t="s">
        <v>164</v>
      </c>
      <c r="C77" s="437"/>
      <c r="D77" s="438"/>
    </row>
    <row r="78" spans="1:4">
      <c r="A78" s="74" t="s">
        <v>165</v>
      </c>
      <c r="B78" s="424" t="s">
        <v>201</v>
      </c>
      <c r="C78" s="425"/>
      <c r="D78" s="426"/>
    </row>
    <row r="79" spans="1:4">
      <c r="A79" s="161"/>
      <c r="B79" s="427"/>
      <c r="C79" s="428"/>
      <c r="D79" s="429"/>
    </row>
    <row r="80" spans="1:4">
      <c r="A80" s="161"/>
      <c r="B80" s="427"/>
      <c r="C80" s="428"/>
      <c r="D80" s="429"/>
    </row>
    <row r="81" spans="1:4">
      <c r="A81" s="162"/>
      <c r="B81" s="430"/>
      <c r="C81" s="431"/>
      <c r="D81" s="432"/>
    </row>
    <row r="82" spans="1:4">
      <c r="A82" s="79" t="s">
        <v>166</v>
      </c>
      <c r="B82" s="499" t="s">
        <v>193</v>
      </c>
      <c r="C82" s="500"/>
      <c r="D82" s="501"/>
    </row>
    <row r="83" spans="1:4">
      <c r="A83" s="75"/>
      <c r="B83" s="499"/>
      <c r="C83" s="500"/>
      <c r="D83" s="501"/>
    </row>
    <row r="84" spans="1:4" ht="32.25" customHeight="1">
      <c r="A84" s="272" t="s">
        <v>168</v>
      </c>
      <c r="B84" s="500" t="s">
        <v>194</v>
      </c>
      <c r="C84" s="500"/>
      <c r="D84" s="501"/>
    </row>
    <row r="85" spans="1:4">
      <c r="A85" s="74" t="s">
        <v>170</v>
      </c>
      <c r="B85" s="424" t="s">
        <v>173</v>
      </c>
      <c r="C85" s="425"/>
      <c r="D85" s="426"/>
    </row>
    <row r="86" spans="1:4">
      <c r="A86" s="162"/>
      <c r="B86" s="430"/>
      <c r="C86" s="431"/>
      <c r="D86" s="432"/>
    </row>
    <row r="87" spans="1:4">
      <c r="A87" s="74" t="s">
        <v>172</v>
      </c>
      <c r="B87" s="436" t="s">
        <v>175</v>
      </c>
      <c r="C87" s="437"/>
      <c r="D87" s="438"/>
    </row>
    <row r="88" spans="1:4">
      <c r="A88" s="79" t="s">
        <v>174</v>
      </c>
      <c r="B88" s="424" t="s">
        <v>167</v>
      </c>
      <c r="C88" s="425"/>
      <c r="D88" s="426"/>
    </row>
    <row r="89" spans="1:4">
      <c r="A89" s="77"/>
      <c r="B89" s="427"/>
      <c r="C89" s="428"/>
      <c r="D89" s="429"/>
    </row>
    <row r="90" spans="1:4">
      <c r="A90" s="75"/>
      <c r="B90" s="430"/>
      <c r="C90" s="431"/>
      <c r="D90" s="432"/>
    </row>
    <row r="91" spans="1:4">
      <c r="A91" s="161" t="s">
        <v>176</v>
      </c>
      <c r="B91" s="424" t="s">
        <v>169</v>
      </c>
      <c r="C91" s="425"/>
      <c r="D91" s="426"/>
    </row>
    <row r="92" spans="1:4">
      <c r="A92" s="162"/>
      <c r="B92" s="430"/>
      <c r="C92" s="431"/>
      <c r="D92" s="432"/>
    </row>
    <row r="93" spans="1:4">
      <c r="A93" s="74" t="s">
        <v>178</v>
      </c>
      <c r="B93" s="424" t="s">
        <v>171</v>
      </c>
      <c r="C93" s="425"/>
      <c r="D93" s="426"/>
    </row>
    <row r="94" spans="1:4">
      <c r="A94" s="162"/>
      <c r="B94" s="430"/>
      <c r="C94" s="431"/>
      <c r="D94" s="432"/>
    </row>
    <row r="95" spans="1:4">
      <c r="A95" s="74" t="s">
        <v>195</v>
      </c>
      <c r="B95" s="424" t="s">
        <v>177</v>
      </c>
      <c r="C95" s="425"/>
      <c r="D95" s="426"/>
    </row>
    <row r="96" spans="1:4">
      <c r="A96" s="162"/>
      <c r="B96" s="430"/>
      <c r="C96" s="431"/>
      <c r="D96" s="432"/>
    </row>
    <row r="97" spans="1:4" ht="30" customHeight="1" thickBot="1">
      <c r="A97" s="161" t="s">
        <v>182</v>
      </c>
      <c r="B97" s="452" t="s">
        <v>200</v>
      </c>
      <c r="C97" s="453"/>
      <c r="D97" s="454"/>
    </row>
    <row r="98" spans="1:4" ht="15.75" thickBot="1">
      <c r="A98" s="114" t="s">
        <v>48</v>
      </c>
      <c r="B98" s="108"/>
      <c r="C98" s="108"/>
      <c r="D98" s="72">
        <v>49176.4</v>
      </c>
    </row>
    <row r="99" spans="1:4" ht="15.75" thickBot="1">
      <c r="A99" s="530" t="s">
        <v>181</v>
      </c>
      <c r="B99" s="531"/>
      <c r="C99" s="531"/>
      <c r="D99" s="165"/>
    </row>
    <row r="100" spans="1:4" ht="15" customHeight="1">
      <c r="A100" s="219" t="s">
        <v>183</v>
      </c>
      <c r="B100" s="494" t="s">
        <v>1653</v>
      </c>
      <c r="C100" s="495"/>
      <c r="D100" s="165"/>
    </row>
    <row r="101" spans="1:4">
      <c r="A101" s="161"/>
      <c r="B101" s="427"/>
      <c r="C101" s="476"/>
      <c r="D101" s="116"/>
    </row>
    <row r="102" spans="1:4" s="5" customFormat="1">
      <c r="A102" s="161"/>
      <c r="B102" s="427"/>
      <c r="C102" s="476"/>
      <c r="D102" s="116"/>
    </row>
    <row r="103" spans="1:4" s="5" customFormat="1">
      <c r="A103" s="161"/>
      <c r="B103" s="427"/>
      <c r="C103" s="476"/>
      <c r="D103" s="116"/>
    </row>
    <row r="104" spans="1:4" s="5" customFormat="1">
      <c r="A104" s="161"/>
      <c r="B104" s="427"/>
      <c r="C104" s="476"/>
      <c r="D104" s="116"/>
    </row>
    <row r="105" spans="1:4">
      <c r="A105" s="162"/>
      <c r="B105" s="430"/>
      <c r="C105" s="496"/>
      <c r="D105" s="154">
        <v>14002.69</v>
      </c>
    </row>
    <row r="106" spans="1:4">
      <c r="A106" s="74" t="s">
        <v>196</v>
      </c>
      <c r="B106" s="424" t="s">
        <v>311</v>
      </c>
      <c r="C106" s="493"/>
      <c r="D106" s="141"/>
    </row>
    <row r="107" spans="1:4">
      <c r="A107" s="162"/>
      <c r="B107" s="430"/>
      <c r="C107" s="496"/>
      <c r="D107" s="154">
        <v>385.4</v>
      </c>
    </row>
    <row r="108" spans="1:4" ht="15.75" thickBot="1">
      <c r="A108" s="74" t="s">
        <v>197</v>
      </c>
      <c r="B108" s="424" t="s">
        <v>1651</v>
      </c>
      <c r="C108" s="493"/>
      <c r="D108" s="141">
        <v>7887.75</v>
      </c>
    </row>
    <row r="109" spans="1:4" ht="15.75" thickBot="1">
      <c r="A109" s="215" t="s">
        <v>48</v>
      </c>
      <c r="B109" s="108"/>
      <c r="C109" s="108"/>
      <c r="D109" s="72">
        <f>SUM(D100:D108)</f>
        <v>22275.84</v>
      </c>
    </row>
    <row r="110" spans="1:4">
      <c r="A110" s="522" t="s">
        <v>53</v>
      </c>
      <c r="B110" s="523"/>
      <c r="C110" s="46"/>
      <c r="D110" s="33">
        <f>SUM(D27,D53,D98,D109)</f>
        <v>236981.47</v>
      </c>
    </row>
    <row r="111" spans="1:4">
      <c r="A111" s="687" t="s">
        <v>1686</v>
      </c>
      <c r="B111" s="687"/>
      <c r="C111" s="687"/>
      <c r="D111" s="688">
        <v>941872.4800000001</v>
      </c>
    </row>
    <row r="112" spans="1:4">
      <c r="A112" s="687"/>
      <c r="B112" s="687"/>
      <c r="C112" s="687"/>
      <c r="D112" s="688"/>
    </row>
    <row r="113" spans="1:4">
      <c r="A113" s="562" t="s">
        <v>1687</v>
      </c>
      <c r="B113" s="562"/>
      <c r="C113" s="562"/>
      <c r="D113" s="683">
        <v>207254.3</v>
      </c>
    </row>
    <row r="114" spans="1:4">
      <c r="A114" s="577"/>
      <c r="B114" s="577"/>
      <c r="C114" s="577"/>
      <c r="D114" s="471"/>
    </row>
    <row r="115" spans="1:4">
      <c r="A115" s="486" t="s">
        <v>1665</v>
      </c>
      <c r="B115" s="487"/>
      <c r="C115" s="488"/>
      <c r="D115" s="470">
        <v>83186.19</v>
      </c>
    </row>
    <row r="116" spans="1:4">
      <c r="A116" s="489"/>
      <c r="B116" s="490"/>
      <c r="C116" s="491"/>
      <c r="D116" s="492"/>
    </row>
    <row r="117" spans="1:4">
      <c r="A117" s="29"/>
      <c r="B117" s="29"/>
      <c r="C117" s="29"/>
      <c r="D117" s="29"/>
    </row>
    <row r="118" spans="1:4">
      <c r="A118" s="29"/>
      <c r="B118" s="29"/>
      <c r="C118" s="29"/>
      <c r="D118" s="29"/>
    </row>
    <row r="119" spans="1:4">
      <c r="A119" s="29"/>
      <c r="B119" s="29"/>
      <c r="C119" s="29"/>
      <c r="D119" s="29"/>
    </row>
    <row r="122" spans="1:4">
      <c r="A122" s="29"/>
      <c r="B122" s="29"/>
      <c r="C122" s="29"/>
      <c r="D122" s="29"/>
    </row>
    <row r="123" spans="1:4">
      <c r="A123" s="29"/>
      <c r="B123" s="29"/>
      <c r="C123" s="29"/>
      <c r="D123" s="29"/>
    </row>
    <row r="124" spans="1:4">
      <c r="A124" s="29"/>
      <c r="B124" s="29"/>
      <c r="C124" s="29"/>
      <c r="D124" s="29"/>
    </row>
    <row r="125" spans="1:4">
      <c r="A125" s="29"/>
      <c r="B125" s="29"/>
      <c r="C125" s="29"/>
      <c r="D125" s="29"/>
    </row>
  </sheetData>
  <mergeCells count="54">
    <mergeCell ref="A45:B45"/>
    <mergeCell ref="A1:D1"/>
    <mergeCell ref="A3:B3"/>
    <mergeCell ref="A4:B4"/>
    <mergeCell ref="A5:B5"/>
    <mergeCell ref="A6:B6"/>
    <mergeCell ref="A34:B34"/>
    <mergeCell ref="A12:D13"/>
    <mergeCell ref="A7:B7"/>
    <mergeCell ref="A8:B8"/>
    <mergeCell ref="A9:B9"/>
    <mergeCell ref="A10:B10"/>
    <mergeCell ref="A35:B36"/>
    <mergeCell ref="C35:C36"/>
    <mergeCell ref="D35:D36"/>
    <mergeCell ref="A37:B37"/>
    <mergeCell ref="C38:C39"/>
    <mergeCell ref="D38:D39"/>
    <mergeCell ref="B78:D81"/>
    <mergeCell ref="A55:D55"/>
    <mergeCell ref="B58:D60"/>
    <mergeCell ref="A40:B41"/>
    <mergeCell ref="C40:C41"/>
    <mergeCell ref="D40:D41"/>
    <mergeCell ref="A49:B49"/>
    <mergeCell ref="A51:B52"/>
    <mergeCell ref="A61:A63"/>
    <mergeCell ref="B61:D63"/>
    <mergeCell ref="B64:D69"/>
    <mergeCell ref="B71:D76"/>
    <mergeCell ref="B77:D77"/>
    <mergeCell ref="A46:B46"/>
    <mergeCell ref="A47:B47"/>
    <mergeCell ref="A43:B43"/>
    <mergeCell ref="B82:D83"/>
    <mergeCell ref="B84:D84"/>
    <mergeCell ref="B85:D86"/>
    <mergeCell ref="B87:D87"/>
    <mergeCell ref="B88:D90"/>
    <mergeCell ref="B91:D92"/>
    <mergeCell ref="B93:D94"/>
    <mergeCell ref="B95:D96"/>
    <mergeCell ref="B97:D97"/>
    <mergeCell ref="A99:C99"/>
    <mergeCell ref="D115:D116"/>
    <mergeCell ref="B100:C105"/>
    <mergeCell ref="A110:B110"/>
    <mergeCell ref="A115:C116"/>
    <mergeCell ref="B106:C107"/>
    <mergeCell ref="B108:C108"/>
    <mergeCell ref="A111:C112"/>
    <mergeCell ref="D111:D112"/>
    <mergeCell ref="A113:C114"/>
    <mergeCell ref="D113:D114"/>
  </mergeCells>
  <pageMargins left="0.51" right="0.28999999999999998"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F144"/>
  <sheetViews>
    <sheetView topLeftCell="A112" zoomScale="80" zoomScaleNormal="80" workbookViewId="0">
      <selection activeCell="A131" sqref="A131:D134"/>
    </sheetView>
  </sheetViews>
  <sheetFormatPr defaultRowHeight="15"/>
  <cols>
    <col min="1" max="1" width="12.85546875" customWidth="1"/>
    <col min="2" max="2" width="36.5703125" customWidth="1"/>
    <col min="3" max="3" width="23.85546875" customWidth="1"/>
    <col min="4" max="4" width="23.28515625" customWidth="1"/>
    <col min="5" max="5" width="12" customWidth="1"/>
    <col min="6" max="7" width="11.42578125" bestFit="1" customWidth="1"/>
    <col min="8" max="8" width="10.28515625" bestFit="1" customWidth="1"/>
  </cols>
  <sheetData>
    <row r="1" spans="1:4" ht="15" customHeight="1">
      <c r="A1" s="473" t="s">
        <v>514</v>
      </c>
      <c r="B1" s="473"/>
      <c r="C1" s="473"/>
      <c r="D1" s="473"/>
    </row>
    <row r="2" spans="1:4">
      <c r="A2" s="30"/>
      <c r="B2" s="30"/>
      <c r="C2" s="30"/>
      <c r="D2" s="30"/>
    </row>
    <row r="3" spans="1:4">
      <c r="A3" s="474" t="s">
        <v>86</v>
      </c>
      <c r="B3" s="474"/>
      <c r="C3" s="30"/>
      <c r="D3" s="30"/>
    </row>
    <row r="4" spans="1:4">
      <c r="A4" s="481" t="s">
        <v>47</v>
      </c>
      <c r="B4" s="481"/>
      <c r="C4" s="30">
        <v>1972</v>
      </c>
      <c r="D4" s="30"/>
    </row>
    <row r="5" spans="1:4">
      <c r="A5" s="481" t="s">
        <v>44</v>
      </c>
      <c r="B5" s="481"/>
      <c r="C5" s="30">
        <v>59</v>
      </c>
      <c r="D5" s="30"/>
    </row>
    <row r="6" spans="1:4">
      <c r="A6" s="481" t="s">
        <v>45</v>
      </c>
      <c r="B6" s="481"/>
      <c r="C6" s="30">
        <v>5</v>
      </c>
      <c r="D6" s="30"/>
    </row>
    <row r="7" spans="1:4" s="5" customFormat="1">
      <c r="A7" s="481" t="s">
        <v>46</v>
      </c>
      <c r="B7" s="481"/>
      <c r="C7" s="30">
        <v>4</v>
      </c>
      <c r="D7" s="30"/>
    </row>
    <row r="8" spans="1:4" s="5" customFormat="1">
      <c r="A8" s="481" t="s">
        <v>51</v>
      </c>
      <c r="B8" s="481"/>
      <c r="C8" s="66">
        <v>2641</v>
      </c>
      <c r="D8" s="30"/>
    </row>
    <row r="9" spans="1:4" s="5" customFormat="1">
      <c r="A9" s="481" t="s">
        <v>56</v>
      </c>
      <c r="B9" s="481"/>
      <c r="C9" s="66">
        <v>273.27</v>
      </c>
      <c r="D9" s="30"/>
    </row>
    <row r="10" spans="1:4" s="5" customFormat="1" ht="15.75" customHeight="1">
      <c r="A10" s="481" t="s">
        <v>52</v>
      </c>
      <c r="B10" s="481"/>
      <c r="C10" s="30">
        <v>104</v>
      </c>
      <c r="D10" s="30"/>
    </row>
    <row r="11" spans="1:4">
      <c r="A11" s="479" t="s">
        <v>179</v>
      </c>
      <c r="B11" s="480"/>
      <c r="C11" s="480"/>
      <c r="D11" s="480"/>
    </row>
    <row r="12" spans="1:4">
      <c r="A12" s="479"/>
      <c r="B12" s="480"/>
      <c r="C12" s="480"/>
      <c r="D12" s="480"/>
    </row>
    <row r="13" spans="1:4" ht="15.75" thickBot="1">
      <c r="A13" s="479"/>
      <c r="B13" s="480"/>
      <c r="C13" s="480"/>
      <c r="D13" s="480"/>
    </row>
    <row r="14" spans="1:4">
      <c r="A14" s="81" t="s">
        <v>142</v>
      </c>
      <c r="B14" s="82"/>
      <c r="C14" s="82"/>
      <c r="D14" s="83"/>
    </row>
    <row r="15" spans="1:4">
      <c r="A15" s="84" t="s">
        <v>143</v>
      </c>
      <c r="B15" s="39"/>
      <c r="C15" s="39"/>
      <c r="D15" s="85"/>
    </row>
    <row r="16" spans="1:4">
      <c r="A16" s="86" t="s">
        <v>260</v>
      </c>
      <c r="B16" s="39"/>
      <c r="C16" s="39"/>
      <c r="D16" s="85"/>
    </row>
    <row r="17" spans="1:4">
      <c r="A17" s="172" t="s">
        <v>1018</v>
      </c>
      <c r="B17" s="48" t="s">
        <v>1019</v>
      </c>
      <c r="C17" s="48"/>
      <c r="D17" s="207">
        <v>50000</v>
      </c>
    </row>
    <row r="18" spans="1:4" ht="15.75" customHeight="1">
      <c r="A18" s="86" t="s">
        <v>368</v>
      </c>
      <c r="B18" s="39"/>
      <c r="C18" s="39"/>
      <c r="D18" s="80"/>
    </row>
    <row r="19" spans="1:4">
      <c r="A19" s="172" t="s">
        <v>1441</v>
      </c>
      <c r="B19" s="48" t="s">
        <v>1442</v>
      </c>
      <c r="C19" s="48"/>
      <c r="D19" s="207">
        <v>30320</v>
      </c>
    </row>
    <row r="20" spans="1:4">
      <c r="A20" s="238" t="s">
        <v>376</v>
      </c>
      <c r="B20" s="47" t="s">
        <v>1443</v>
      </c>
      <c r="C20" s="47"/>
      <c r="D20" s="78"/>
    </row>
    <row r="21" spans="1:4">
      <c r="A21" s="172"/>
      <c r="B21" s="48" t="s">
        <v>1444</v>
      </c>
      <c r="C21" s="48"/>
      <c r="D21" s="207">
        <v>449.37</v>
      </c>
    </row>
    <row r="22" spans="1:4">
      <c r="A22" s="86" t="s">
        <v>211</v>
      </c>
      <c r="B22" s="39"/>
      <c r="C22" s="39"/>
      <c r="D22" s="85"/>
    </row>
    <row r="23" spans="1:4">
      <c r="A23" s="172" t="s">
        <v>519</v>
      </c>
      <c r="B23" s="48" t="s">
        <v>1020</v>
      </c>
      <c r="C23" s="48"/>
      <c r="D23" s="105">
        <v>10174.89</v>
      </c>
    </row>
    <row r="24" spans="1:4">
      <c r="A24" s="86" t="s">
        <v>279</v>
      </c>
      <c r="B24" s="39"/>
      <c r="C24" s="39"/>
      <c r="D24" s="85"/>
    </row>
    <row r="25" spans="1:4">
      <c r="A25" s="87"/>
      <c r="B25" s="39" t="s">
        <v>1021</v>
      </c>
      <c r="C25" s="39"/>
      <c r="D25" s="85"/>
    </row>
    <row r="26" spans="1:4">
      <c r="A26" s="87"/>
      <c r="B26" s="39" t="s">
        <v>1022</v>
      </c>
      <c r="C26" s="39"/>
      <c r="D26" s="85"/>
    </row>
    <row r="27" spans="1:4">
      <c r="A27" s="172"/>
      <c r="B27" s="48" t="s">
        <v>1023</v>
      </c>
      <c r="C27" s="48"/>
      <c r="D27" s="105">
        <v>9798.2900000000009</v>
      </c>
    </row>
    <row r="28" spans="1:4">
      <c r="A28" s="84" t="s">
        <v>146</v>
      </c>
      <c r="B28" s="39"/>
      <c r="C28" s="39"/>
      <c r="D28" s="85"/>
    </row>
    <row r="29" spans="1:4">
      <c r="A29" s="86" t="s">
        <v>147</v>
      </c>
      <c r="B29" s="39"/>
      <c r="C29" s="39"/>
      <c r="D29" s="85"/>
    </row>
    <row r="30" spans="1:4">
      <c r="A30" s="87" t="s">
        <v>538</v>
      </c>
      <c r="B30" s="39" t="s">
        <v>892</v>
      </c>
      <c r="C30" s="39"/>
      <c r="D30" s="85"/>
    </row>
    <row r="31" spans="1:4">
      <c r="A31" s="172"/>
      <c r="B31" s="48" t="s">
        <v>893</v>
      </c>
      <c r="C31" s="48"/>
      <c r="D31" s="105">
        <v>1799.67</v>
      </c>
    </row>
    <row r="32" spans="1:4">
      <c r="A32" s="103" t="s">
        <v>294</v>
      </c>
      <c r="B32" s="47"/>
      <c r="C32" s="47"/>
      <c r="D32" s="155"/>
    </row>
    <row r="33" spans="1:5">
      <c r="A33" s="172" t="s">
        <v>356</v>
      </c>
      <c r="B33" s="48" t="s">
        <v>1002</v>
      </c>
      <c r="C33" s="48"/>
      <c r="D33" s="105">
        <v>784.67</v>
      </c>
    </row>
    <row r="34" spans="1:5">
      <c r="A34" s="238" t="s">
        <v>1446</v>
      </c>
      <c r="B34" s="47" t="s">
        <v>1282</v>
      </c>
      <c r="C34" s="47"/>
      <c r="D34" s="155"/>
    </row>
    <row r="35" spans="1:5">
      <c r="A35" s="172"/>
      <c r="B35" s="48" t="s">
        <v>1445</v>
      </c>
      <c r="C35" s="48"/>
      <c r="D35" s="105">
        <f>1698.28+1706.95</f>
        <v>3405.23</v>
      </c>
    </row>
    <row r="36" spans="1:5">
      <c r="A36" s="84" t="s">
        <v>254</v>
      </c>
      <c r="B36" s="39"/>
      <c r="C36" s="39"/>
      <c r="D36" s="85"/>
    </row>
    <row r="37" spans="1:5">
      <c r="A37" s="84" t="s">
        <v>466</v>
      </c>
      <c r="B37" s="39"/>
      <c r="C37" s="39"/>
      <c r="D37" s="85"/>
    </row>
    <row r="38" spans="1:5">
      <c r="A38" s="172" t="s">
        <v>415</v>
      </c>
      <c r="B38" s="48"/>
      <c r="C38" s="48"/>
      <c r="D38" s="105"/>
    </row>
    <row r="39" spans="1:5">
      <c r="A39" s="238" t="s">
        <v>452</v>
      </c>
      <c r="B39" s="47"/>
      <c r="C39" s="47"/>
      <c r="D39" s="155"/>
    </row>
    <row r="40" spans="1:5">
      <c r="A40" s="87" t="s">
        <v>603</v>
      </c>
      <c r="B40" s="39"/>
      <c r="C40" s="39"/>
      <c r="D40" s="85"/>
    </row>
    <row r="41" spans="1:5">
      <c r="A41" s="87" t="s">
        <v>465</v>
      </c>
      <c r="B41" s="39"/>
      <c r="C41" s="39"/>
      <c r="D41" s="85"/>
    </row>
    <row r="42" spans="1:5">
      <c r="A42" s="87" t="s">
        <v>604</v>
      </c>
      <c r="B42" s="39"/>
      <c r="C42" s="39"/>
      <c r="D42" s="85"/>
    </row>
    <row r="43" spans="1:5">
      <c r="A43" s="172" t="s">
        <v>428</v>
      </c>
      <c r="B43" s="48"/>
      <c r="C43" s="48"/>
      <c r="D43" s="105">
        <v>37208.93</v>
      </c>
    </row>
    <row r="44" spans="1:5">
      <c r="A44" s="84" t="s">
        <v>221</v>
      </c>
      <c r="B44" s="39"/>
      <c r="C44" s="39"/>
      <c r="D44" s="85"/>
    </row>
    <row r="45" spans="1:5" ht="15.75" thickBot="1">
      <c r="A45" s="87" t="s">
        <v>1447</v>
      </c>
      <c r="B45" s="48" t="s">
        <v>1152</v>
      </c>
      <c r="C45" s="48"/>
      <c r="D45" s="105">
        <v>4466.75</v>
      </c>
    </row>
    <row r="46" spans="1:5" ht="15.75" thickBot="1">
      <c r="A46" s="88" t="s">
        <v>48</v>
      </c>
      <c r="B46" s="89"/>
      <c r="C46" s="89"/>
      <c r="D46" s="90">
        <f>SUM(D15:D45)</f>
        <v>148407.79999999999</v>
      </c>
    </row>
    <row r="47" spans="1:5" s="29" customFormat="1" ht="13.5" thickBot="1">
      <c r="A47" s="295"/>
      <c r="B47" s="108"/>
      <c r="C47" s="108"/>
      <c r="D47" s="296"/>
      <c r="E47" s="28"/>
    </row>
    <row r="48" spans="1:5">
      <c r="A48" s="81" t="s">
        <v>152</v>
      </c>
      <c r="B48" s="82"/>
      <c r="C48" s="91"/>
      <c r="D48" s="92"/>
    </row>
    <row r="49" spans="1:6">
      <c r="A49" s="86" t="s">
        <v>204</v>
      </c>
      <c r="B49" s="41"/>
      <c r="C49" s="64"/>
      <c r="D49" s="116">
        <v>59635.08</v>
      </c>
      <c r="F49" s="2"/>
    </row>
    <row r="50" spans="1:6">
      <c r="A50" s="86" t="s">
        <v>50</v>
      </c>
      <c r="B50" s="39"/>
      <c r="C50" s="52"/>
      <c r="D50" s="93"/>
    </row>
    <row r="51" spans="1:6">
      <c r="A51" s="172" t="s">
        <v>322</v>
      </c>
      <c r="B51" s="48"/>
      <c r="C51" s="24" t="s">
        <v>1582</v>
      </c>
      <c r="D51" s="96"/>
    </row>
    <row r="52" spans="1:6">
      <c r="A52" s="140" t="s">
        <v>323</v>
      </c>
      <c r="B52" s="46"/>
      <c r="C52" s="22" t="s">
        <v>317</v>
      </c>
      <c r="D52" s="255"/>
    </row>
    <row r="53" spans="1:6">
      <c r="A53" s="140" t="s">
        <v>335</v>
      </c>
      <c r="B53" s="46"/>
      <c r="C53" s="22" t="s">
        <v>317</v>
      </c>
      <c r="D53" s="255"/>
    </row>
    <row r="54" spans="1:6">
      <c r="A54" s="94" t="s">
        <v>325</v>
      </c>
      <c r="B54" s="39"/>
      <c r="C54" s="24" t="s">
        <v>1550</v>
      </c>
      <c r="D54" s="93"/>
    </row>
    <row r="55" spans="1:6" s="4" customFormat="1">
      <c r="A55" s="97" t="s">
        <v>326</v>
      </c>
      <c r="B55" s="59"/>
      <c r="C55" s="213" t="s">
        <v>41</v>
      </c>
      <c r="D55" s="203"/>
    </row>
    <row r="56" spans="1:6" s="4" customFormat="1">
      <c r="A56" s="506" t="s">
        <v>334</v>
      </c>
      <c r="B56" s="589"/>
      <c r="C56" s="455" t="s">
        <v>40</v>
      </c>
      <c r="D56" s="638"/>
    </row>
    <row r="57" spans="1:6" s="4" customFormat="1">
      <c r="A57" s="508"/>
      <c r="B57" s="548"/>
      <c r="C57" s="456"/>
      <c r="D57" s="639"/>
    </row>
    <row r="58" spans="1:6" s="4" customFormat="1">
      <c r="A58" s="459" t="s">
        <v>329</v>
      </c>
      <c r="B58" s="460"/>
      <c r="C58" s="202" t="s">
        <v>40</v>
      </c>
      <c r="D58" s="203"/>
    </row>
    <row r="59" spans="1:6" s="4" customFormat="1">
      <c r="A59" s="97" t="s">
        <v>330</v>
      </c>
      <c r="B59" s="54"/>
      <c r="C59" s="465" t="s">
        <v>41</v>
      </c>
      <c r="D59" s="586"/>
    </row>
    <row r="60" spans="1:6" s="4" customFormat="1">
      <c r="A60" s="98" t="s">
        <v>331</v>
      </c>
      <c r="B60" s="55"/>
      <c r="C60" s="466"/>
      <c r="D60" s="587"/>
    </row>
    <row r="61" spans="1:6">
      <c r="A61" s="101" t="s">
        <v>154</v>
      </c>
      <c r="B61" s="32"/>
      <c r="C61" s="60" t="s">
        <v>315</v>
      </c>
      <c r="D61" s="134">
        <v>15836.29</v>
      </c>
    </row>
    <row r="62" spans="1:6">
      <c r="A62" s="461" t="s">
        <v>187</v>
      </c>
      <c r="B62" s="462"/>
      <c r="C62" s="60" t="s">
        <v>1</v>
      </c>
      <c r="D62" s="134">
        <v>1413.88</v>
      </c>
    </row>
    <row r="63" spans="1:6">
      <c r="A63" s="101" t="s">
        <v>222</v>
      </c>
      <c r="B63" s="49"/>
      <c r="C63" s="60" t="s">
        <v>1621</v>
      </c>
      <c r="D63" s="134">
        <f>464.05</f>
        <v>464.05</v>
      </c>
    </row>
    <row r="64" spans="1:6">
      <c r="A64" s="461" t="s">
        <v>223</v>
      </c>
      <c r="B64" s="462"/>
      <c r="C64" s="60" t="s">
        <v>315</v>
      </c>
      <c r="D64" s="133">
        <v>13627.56</v>
      </c>
    </row>
    <row r="65" spans="1:5">
      <c r="A65" s="100" t="s">
        <v>268</v>
      </c>
      <c r="B65" s="58"/>
      <c r="C65" s="60" t="s">
        <v>39</v>
      </c>
      <c r="D65" s="133">
        <v>2007.16</v>
      </c>
      <c r="E65" s="2"/>
    </row>
    <row r="66" spans="1:5">
      <c r="A66" s="439" t="s">
        <v>1618</v>
      </c>
      <c r="B66" s="440"/>
      <c r="C66" s="443" t="s">
        <v>298</v>
      </c>
      <c r="D66" s="445">
        <v>1700</v>
      </c>
    </row>
    <row r="67" spans="1:5">
      <c r="A67" s="504"/>
      <c r="B67" s="449"/>
      <c r="C67" s="469"/>
      <c r="D67" s="505"/>
    </row>
    <row r="68" spans="1:5">
      <c r="A68" s="100" t="s">
        <v>270</v>
      </c>
      <c r="B68" s="58"/>
      <c r="C68" s="60" t="s">
        <v>123</v>
      </c>
      <c r="D68" s="132">
        <v>4423.08</v>
      </c>
    </row>
    <row r="69" spans="1:5">
      <c r="A69" s="621" t="s">
        <v>207</v>
      </c>
      <c r="B69" s="622"/>
      <c r="C69" s="216" t="s">
        <v>357</v>
      </c>
      <c r="D69" s="151">
        <f>1919.68</f>
        <v>1919.68</v>
      </c>
    </row>
    <row r="70" spans="1:5">
      <c r="A70" s="461" t="s">
        <v>240</v>
      </c>
      <c r="B70" s="462"/>
      <c r="C70" s="60" t="s">
        <v>42</v>
      </c>
      <c r="D70" s="134">
        <v>17140.09</v>
      </c>
    </row>
    <row r="71" spans="1:5">
      <c r="A71" s="100" t="s">
        <v>50</v>
      </c>
      <c r="B71" s="46"/>
      <c r="C71" s="23"/>
      <c r="D71" s="281"/>
    </row>
    <row r="72" spans="1:5">
      <c r="A72" s="643" t="s">
        <v>347</v>
      </c>
      <c r="B72" s="493"/>
      <c r="C72" s="26"/>
      <c r="D72" s="78"/>
    </row>
    <row r="73" spans="1:5" ht="15.75" thickBot="1">
      <c r="A73" s="477"/>
      <c r="B73" s="478"/>
      <c r="C73" s="166"/>
      <c r="D73" s="169">
        <v>11099.95</v>
      </c>
    </row>
    <row r="74" spans="1:5" ht="15.75" thickBot="1">
      <c r="A74" s="114" t="s">
        <v>48</v>
      </c>
      <c r="B74" s="108"/>
      <c r="C74" s="108"/>
      <c r="D74" s="72">
        <f>SUM(D49,D61:D70)</f>
        <v>118166.87</v>
      </c>
    </row>
    <row r="75" spans="1:5">
      <c r="A75" s="65"/>
      <c r="B75" s="39"/>
      <c r="C75" s="39"/>
      <c r="D75" s="37"/>
    </row>
    <row r="76" spans="1:5" ht="15" customHeight="1">
      <c r="A76" s="433" t="s">
        <v>180</v>
      </c>
      <c r="B76" s="433"/>
      <c r="C76" s="433"/>
      <c r="D76" s="433"/>
    </row>
    <row r="77" spans="1:5" ht="15.75" thickBot="1">
      <c r="A77" s="185"/>
      <c r="B77" s="185"/>
      <c r="C77" s="185"/>
      <c r="D77" s="185"/>
    </row>
    <row r="78" spans="1:5">
      <c r="A78" s="156" t="s">
        <v>130</v>
      </c>
      <c r="B78" s="122" t="s">
        <v>156</v>
      </c>
      <c r="C78" s="123"/>
      <c r="D78" s="124"/>
    </row>
    <row r="79" spans="1:5">
      <c r="A79" s="157" t="s">
        <v>131</v>
      </c>
      <c r="B79" s="424" t="s">
        <v>198</v>
      </c>
      <c r="C79" s="425"/>
      <c r="D79" s="426"/>
    </row>
    <row r="80" spans="1:5" ht="15" customHeight="1">
      <c r="A80" s="164"/>
      <c r="B80" s="427"/>
      <c r="C80" s="428"/>
      <c r="D80" s="429"/>
    </row>
    <row r="81" spans="1:4">
      <c r="A81" s="158"/>
      <c r="B81" s="430"/>
      <c r="C81" s="431"/>
      <c r="D81" s="432"/>
    </row>
    <row r="82" spans="1:4" ht="15" customHeight="1">
      <c r="A82" s="568" t="s">
        <v>132</v>
      </c>
      <c r="B82" s="424" t="s">
        <v>157</v>
      </c>
      <c r="C82" s="425"/>
      <c r="D82" s="426"/>
    </row>
    <row r="83" spans="1:4">
      <c r="A83" s="483"/>
      <c r="B83" s="427"/>
      <c r="C83" s="428"/>
      <c r="D83" s="429"/>
    </row>
    <row r="84" spans="1:4">
      <c r="A84" s="484"/>
      <c r="B84" s="430"/>
      <c r="C84" s="431"/>
      <c r="D84" s="432"/>
    </row>
    <row r="85" spans="1:4">
      <c r="A85" s="159" t="s">
        <v>159</v>
      </c>
      <c r="B85" s="424" t="s">
        <v>158</v>
      </c>
      <c r="C85" s="425"/>
      <c r="D85" s="426"/>
    </row>
    <row r="86" spans="1:4">
      <c r="A86" s="160"/>
      <c r="B86" s="427"/>
      <c r="C86" s="428"/>
      <c r="D86" s="429"/>
    </row>
    <row r="87" spans="1:4">
      <c r="A87" s="161"/>
      <c r="B87" s="427"/>
      <c r="C87" s="428"/>
      <c r="D87" s="429"/>
    </row>
    <row r="88" spans="1:4">
      <c r="A88" s="161"/>
      <c r="B88" s="427"/>
      <c r="C88" s="428"/>
      <c r="D88" s="429"/>
    </row>
    <row r="89" spans="1:4">
      <c r="A89" s="161"/>
      <c r="B89" s="427"/>
      <c r="C89" s="428"/>
      <c r="D89" s="429"/>
    </row>
    <row r="90" spans="1:4">
      <c r="A90" s="161"/>
      <c r="B90" s="427"/>
      <c r="C90" s="428"/>
      <c r="D90" s="429"/>
    </row>
    <row r="91" spans="1:4" ht="15" customHeight="1">
      <c r="A91" s="163" t="s">
        <v>160</v>
      </c>
      <c r="B91" s="45" t="s">
        <v>161</v>
      </c>
      <c r="C91" s="46"/>
      <c r="D91" s="126"/>
    </row>
    <row r="92" spans="1:4">
      <c r="A92" s="74" t="s">
        <v>162</v>
      </c>
      <c r="B92" s="424" t="s">
        <v>199</v>
      </c>
      <c r="C92" s="425"/>
      <c r="D92" s="426"/>
    </row>
    <row r="93" spans="1:4">
      <c r="A93" s="161"/>
      <c r="B93" s="427"/>
      <c r="C93" s="428"/>
      <c r="D93" s="429"/>
    </row>
    <row r="94" spans="1:4">
      <c r="A94" s="161"/>
      <c r="B94" s="427"/>
      <c r="C94" s="428"/>
      <c r="D94" s="429"/>
    </row>
    <row r="95" spans="1:4">
      <c r="A95" s="161"/>
      <c r="B95" s="427"/>
      <c r="C95" s="428"/>
      <c r="D95" s="429"/>
    </row>
    <row r="96" spans="1:4" ht="15" customHeight="1">
      <c r="A96" s="161"/>
      <c r="B96" s="427"/>
      <c r="C96" s="428"/>
      <c r="D96" s="429"/>
    </row>
    <row r="97" spans="1:4">
      <c r="A97" s="162"/>
      <c r="B97" s="430"/>
      <c r="C97" s="431"/>
      <c r="D97" s="432"/>
    </row>
    <row r="98" spans="1:4">
      <c r="A98" s="74" t="s">
        <v>163</v>
      </c>
      <c r="B98" s="436" t="s">
        <v>164</v>
      </c>
      <c r="C98" s="437"/>
      <c r="D98" s="438"/>
    </row>
    <row r="99" spans="1:4">
      <c r="A99" s="74" t="s">
        <v>165</v>
      </c>
      <c r="B99" s="424" t="s">
        <v>201</v>
      </c>
      <c r="C99" s="425"/>
      <c r="D99" s="426"/>
    </row>
    <row r="100" spans="1:4">
      <c r="A100" s="161"/>
      <c r="B100" s="427"/>
      <c r="C100" s="428"/>
      <c r="D100" s="429"/>
    </row>
    <row r="101" spans="1:4">
      <c r="A101" s="161"/>
      <c r="B101" s="427"/>
      <c r="C101" s="428"/>
      <c r="D101" s="429"/>
    </row>
    <row r="102" spans="1:4">
      <c r="A102" s="162"/>
      <c r="B102" s="430"/>
      <c r="C102" s="431"/>
      <c r="D102" s="432"/>
    </row>
    <row r="103" spans="1:4">
      <c r="A103" s="77" t="s">
        <v>166</v>
      </c>
      <c r="B103" s="496" t="s">
        <v>193</v>
      </c>
      <c r="C103" s="497"/>
      <c r="D103" s="498"/>
    </row>
    <row r="104" spans="1:4">
      <c r="A104" s="75"/>
      <c r="B104" s="499"/>
      <c r="C104" s="500"/>
      <c r="D104" s="501"/>
    </row>
    <row r="105" spans="1:4" ht="30" customHeight="1">
      <c r="A105" s="164" t="s">
        <v>168</v>
      </c>
      <c r="B105" s="500" t="s">
        <v>194</v>
      </c>
      <c r="C105" s="500"/>
      <c r="D105" s="501"/>
    </row>
    <row r="106" spans="1:4">
      <c r="A106" s="74" t="s">
        <v>170</v>
      </c>
      <c r="B106" s="424" t="s">
        <v>173</v>
      </c>
      <c r="C106" s="425"/>
      <c r="D106" s="426"/>
    </row>
    <row r="107" spans="1:4">
      <c r="A107" s="162"/>
      <c r="B107" s="430"/>
      <c r="C107" s="431"/>
      <c r="D107" s="432"/>
    </row>
    <row r="108" spans="1:4">
      <c r="A108" s="74" t="s">
        <v>172</v>
      </c>
      <c r="B108" s="436" t="s">
        <v>175</v>
      </c>
      <c r="C108" s="437"/>
      <c r="D108" s="438"/>
    </row>
    <row r="109" spans="1:4">
      <c r="A109" s="79" t="s">
        <v>174</v>
      </c>
      <c r="B109" s="424" t="s">
        <v>167</v>
      </c>
      <c r="C109" s="425"/>
      <c r="D109" s="426"/>
    </row>
    <row r="110" spans="1:4">
      <c r="A110" s="77"/>
      <c r="B110" s="427"/>
      <c r="C110" s="428"/>
      <c r="D110" s="429"/>
    </row>
    <row r="111" spans="1:4">
      <c r="A111" s="75"/>
      <c r="B111" s="430"/>
      <c r="C111" s="431"/>
      <c r="D111" s="432"/>
    </row>
    <row r="112" spans="1:4">
      <c r="A112" s="161" t="s">
        <v>176</v>
      </c>
      <c r="B112" s="424" t="s">
        <v>169</v>
      </c>
      <c r="C112" s="425"/>
      <c r="D112" s="426"/>
    </row>
    <row r="113" spans="1:4">
      <c r="A113" s="162"/>
      <c r="B113" s="430"/>
      <c r="C113" s="431"/>
      <c r="D113" s="432"/>
    </row>
    <row r="114" spans="1:4" s="5" customFormat="1">
      <c r="A114" s="74" t="s">
        <v>178</v>
      </c>
      <c r="B114" s="424" t="s">
        <v>171</v>
      </c>
      <c r="C114" s="425"/>
      <c r="D114" s="426"/>
    </row>
    <row r="115" spans="1:4">
      <c r="A115" s="162"/>
      <c r="B115" s="430"/>
      <c r="C115" s="431"/>
      <c r="D115" s="432"/>
    </row>
    <row r="116" spans="1:4">
      <c r="A116" s="74" t="s">
        <v>195</v>
      </c>
      <c r="B116" s="424" t="s">
        <v>177</v>
      </c>
      <c r="C116" s="425"/>
      <c r="D116" s="426"/>
    </row>
    <row r="117" spans="1:4">
      <c r="A117" s="162"/>
      <c r="B117" s="430"/>
      <c r="C117" s="431"/>
      <c r="D117" s="432"/>
    </row>
    <row r="118" spans="1:4" ht="15.75" thickBot="1">
      <c r="A118" s="161" t="s">
        <v>182</v>
      </c>
      <c r="B118" s="452" t="s">
        <v>200</v>
      </c>
      <c r="C118" s="453"/>
      <c r="D118" s="454"/>
    </row>
    <row r="119" spans="1:4" ht="15.75" thickBot="1">
      <c r="A119" s="114" t="s">
        <v>48</v>
      </c>
      <c r="B119" s="108"/>
      <c r="C119" s="108"/>
      <c r="D119" s="115">
        <v>50548.74</v>
      </c>
    </row>
    <row r="120" spans="1:4">
      <c r="A120" s="626" t="s">
        <v>181</v>
      </c>
      <c r="B120" s="627"/>
      <c r="C120" s="627"/>
      <c r="D120" s="282"/>
    </row>
    <row r="121" spans="1:4" ht="15" customHeight="1">
      <c r="A121" s="74" t="s">
        <v>183</v>
      </c>
      <c r="B121" s="424" t="s">
        <v>1653</v>
      </c>
      <c r="C121" s="493"/>
      <c r="D121" s="141"/>
    </row>
    <row r="122" spans="1:4">
      <c r="A122" s="161"/>
      <c r="B122" s="427"/>
      <c r="C122" s="476"/>
      <c r="D122" s="116"/>
    </row>
    <row r="123" spans="1:4">
      <c r="A123" s="161"/>
      <c r="B123" s="427"/>
      <c r="C123" s="476"/>
      <c r="D123" s="116"/>
    </row>
    <row r="124" spans="1:4">
      <c r="A124" s="161"/>
      <c r="B124" s="427"/>
      <c r="C124" s="476"/>
      <c r="D124" s="116"/>
    </row>
    <row r="125" spans="1:4">
      <c r="A125" s="162"/>
      <c r="B125" s="430"/>
      <c r="C125" s="496"/>
      <c r="D125" s="154">
        <v>14393.45</v>
      </c>
    </row>
    <row r="126" spans="1:4">
      <c r="A126" s="74" t="s">
        <v>196</v>
      </c>
      <c r="B126" s="424" t="s">
        <v>311</v>
      </c>
      <c r="C126" s="493"/>
      <c r="D126" s="141"/>
    </row>
    <row r="127" spans="1:4">
      <c r="A127" s="162"/>
      <c r="B127" s="430"/>
      <c r="C127" s="496"/>
      <c r="D127" s="154">
        <v>396.15</v>
      </c>
    </row>
    <row r="128" spans="1:4" ht="15.75" thickBot="1">
      <c r="A128" s="74" t="s">
        <v>197</v>
      </c>
      <c r="B128" s="424" t="s">
        <v>1651</v>
      </c>
      <c r="C128" s="493"/>
      <c r="D128" s="141">
        <v>8107.87</v>
      </c>
    </row>
    <row r="129" spans="1:4" ht="15.75" thickBot="1">
      <c r="A129" s="215" t="s">
        <v>48</v>
      </c>
      <c r="B129" s="108"/>
      <c r="C129" s="108"/>
      <c r="D129" s="72">
        <f>SUM(D121:D128)</f>
        <v>22897.47</v>
      </c>
    </row>
    <row r="130" spans="1:4">
      <c r="A130" s="646" t="s">
        <v>53</v>
      </c>
      <c r="B130" s="593"/>
      <c r="C130" s="46"/>
      <c r="D130" s="33">
        <f>SUM(D46,D74,D119,D129)</f>
        <v>340020.88</v>
      </c>
    </row>
    <row r="131" spans="1:4">
      <c r="A131" s="687" t="s">
        <v>1686</v>
      </c>
      <c r="B131" s="687"/>
      <c r="C131" s="687"/>
      <c r="D131" s="688">
        <v>1075932</v>
      </c>
    </row>
    <row r="132" spans="1:4">
      <c r="A132" s="687"/>
      <c r="B132" s="687"/>
      <c r="C132" s="687"/>
      <c r="D132" s="688"/>
    </row>
    <row r="133" spans="1:4">
      <c r="A133" s="562" t="s">
        <v>1687</v>
      </c>
      <c r="B133" s="562"/>
      <c r="C133" s="562"/>
      <c r="D133" s="683">
        <v>214371.29</v>
      </c>
    </row>
    <row r="134" spans="1:4">
      <c r="A134" s="577"/>
      <c r="B134" s="577"/>
      <c r="C134" s="577"/>
      <c r="D134" s="471"/>
    </row>
    <row r="135" spans="1:4">
      <c r="A135" s="486" t="s">
        <v>1665</v>
      </c>
      <c r="B135" s="487"/>
      <c r="C135" s="488"/>
      <c r="D135" s="470">
        <v>94611.09</v>
      </c>
    </row>
    <row r="136" spans="1:4">
      <c r="A136" s="489"/>
      <c r="B136" s="490"/>
      <c r="C136" s="491"/>
      <c r="D136" s="492"/>
    </row>
    <row r="137" spans="1:4">
      <c r="A137" s="29"/>
      <c r="B137" s="29"/>
      <c r="C137" s="29"/>
      <c r="D137" s="29"/>
    </row>
    <row r="138" spans="1:4">
      <c r="A138" s="29"/>
      <c r="B138" s="29"/>
      <c r="C138" s="29"/>
      <c r="D138" s="29"/>
    </row>
    <row r="141" spans="1:4">
      <c r="A141" s="29"/>
      <c r="B141" s="29"/>
      <c r="C141" s="29"/>
      <c r="D141" s="29"/>
    </row>
    <row r="142" spans="1:4">
      <c r="A142" s="29"/>
      <c r="B142" s="29"/>
      <c r="C142" s="29"/>
      <c r="D142" s="29"/>
    </row>
    <row r="143" spans="1:4">
      <c r="A143" s="29"/>
      <c r="B143" s="29"/>
      <c r="C143" s="29"/>
      <c r="D143" s="29"/>
    </row>
    <row r="144" spans="1:4">
      <c r="A144" s="29"/>
      <c r="B144" s="29"/>
      <c r="C144" s="29"/>
      <c r="D144" s="29"/>
    </row>
  </sheetData>
  <mergeCells count="52">
    <mergeCell ref="A131:C132"/>
    <mergeCell ref="D131:D132"/>
    <mergeCell ref="A133:C134"/>
    <mergeCell ref="D133:D134"/>
    <mergeCell ref="D135:D136"/>
    <mergeCell ref="B118:D118"/>
    <mergeCell ref="B103:D104"/>
    <mergeCell ref="B105:D105"/>
    <mergeCell ref="B106:D107"/>
    <mergeCell ref="B108:D108"/>
    <mergeCell ref="B109:D111"/>
    <mergeCell ref="B112:D113"/>
    <mergeCell ref="B114:D115"/>
    <mergeCell ref="B116:D117"/>
    <mergeCell ref="A120:C120"/>
    <mergeCell ref="B121:C125"/>
    <mergeCell ref="A130:B130"/>
    <mergeCell ref="A135:C136"/>
    <mergeCell ref="B126:C127"/>
    <mergeCell ref="B128:C128"/>
    <mergeCell ref="A58:B58"/>
    <mergeCell ref="C59:C60"/>
    <mergeCell ref="A76:D76"/>
    <mergeCell ref="A70:B70"/>
    <mergeCell ref="A72:B73"/>
    <mergeCell ref="A62:B62"/>
    <mergeCell ref="A64:B64"/>
    <mergeCell ref="D59:D60"/>
    <mergeCell ref="A69:B69"/>
    <mergeCell ref="A66:B67"/>
    <mergeCell ref="C66:C67"/>
    <mergeCell ref="D66:D67"/>
    <mergeCell ref="B98:D98"/>
    <mergeCell ref="B99:D102"/>
    <mergeCell ref="B79:D81"/>
    <mergeCell ref="A1:D1"/>
    <mergeCell ref="A3:B3"/>
    <mergeCell ref="A4:B4"/>
    <mergeCell ref="A5:B5"/>
    <mergeCell ref="A6:B6"/>
    <mergeCell ref="A82:A84"/>
    <mergeCell ref="B82:D84"/>
    <mergeCell ref="B85:D90"/>
    <mergeCell ref="B92:D97"/>
    <mergeCell ref="A7:B7"/>
    <mergeCell ref="A8:B8"/>
    <mergeCell ref="A9:B9"/>
    <mergeCell ref="A10:B10"/>
    <mergeCell ref="A11:D13"/>
    <mergeCell ref="A56:B57"/>
    <mergeCell ref="C56:C57"/>
    <mergeCell ref="D56:D57"/>
  </mergeCells>
  <pageMargins left="0.32" right="0.22" top="0.41" bottom="0.37"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H137"/>
  <sheetViews>
    <sheetView topLeftCell="A115" zoomScale="80" zoomScaleNormal="80" workbookViewId="0">
      <selection activeCell="A124" sqref="A124:D127"/>
    </sheetView>
  </sheetViews>
  <sheetFormatPr defaultRowHeight="15"/>
  <cols>
    <col min="1" max="1" width="13" customWidth="1"/>
    <col min="2" max="2" width="35.85546875" customWidth="1"/>
    <col min="3" max="3" width="24" customWidth="1"/>
    <col min="4" max="4" width="22" customWidth="1"/>
    <col min="5" max="5" width="11.85546875" customWidth="1"/>
    <col min="6" max="6" width="11.7109375" bestFit="1" customWidth="1"/>
    <col min="7" max="7" width="11.42578125" bestFit="1" customWidth="1"/>
    <col min="8" max="8" width="10.28515625" bestFit="1" customWidth="1"/>
    <col min="9" max="9" width="11.42578125" bestFit="1" customWidth="1"/>
  </cols>
  <sheetData>
    <row r="1" spans="1:8" ht="15" customHeight="1">
      <c r="A1" s="473" t="s">
        <v>514</v>
      </c>
      <c r="B1" s="473"/>
      <c r="C1" s="473"/>
      <c r="D1" s="473"/>
    </row>
    <row r="2" spans="1:8">
      <c r="A2" s="30"/>
      <c r="B2" s="30"/>
      <c r="C2" s="30"/>
      <c r="D2" s="30"/>
    </row>
    <row r="3" spans="1:8">
      <c r="A3" s="474" t="s">
        <v>92</v>
      </c>
      <c r="B3" s="474"/>
      <c r="C3" s="30"/>
      <c r="D3" s="30"/>
    </row>
    <row r="4" spans="1:8">
      <c r="A4" s="481" t="s">
        <v>47</v>
      </c>
      <c r="B4" s="481"/>
      <c r="C4" s="30">
        <v>1974</v>
      </c>
      <c r="D4" s="30"/>
    </row>
    <row r="5" spans="1:8">
      <c r="A5" s="481" t="s">
        <v>44</v>
      </c>
      <c r="B5" s="481"/>
      <c r="C5" s="30">
        <v>90</v>
      </c>
      <c r="D5" s="30"/>
    </row>
    <row r="6" spans="1:8">
      <c r="A6" s="481" t="s">
        <v>45</v>
      </c>
      <c r="B6" s="481"/>
      <c r="C6" s="30">
        <v>5</v>
      </c>
      <c r="D6" s="30"/>
    </row>
    <row r="7" spans="1:8">
      <c r="A7" s="481" t="s">
        <v>46</v>
      </c>
      <c r="B7" s="481"/>
      <c r="C7" s="30">
        <v>6</v>
      </c>
      <c r="D7" s="30"/>
    </row>
    <row r="8" spans="1:8" s="5" customFormat="1">
      <c r="A8" s="481" t="s">
        <v>51</v>
      </c>
      <c r="B8" s="481"/>
      <c r="C8" s="30">
        <v>4543.7</v>
      </c>
      <c r="D8" s="30"/>
    </row>
    <row r="9" spans="1:8" s="5" customFormat="1">
      <c r="A9" s="481" t="s">
        <v>56</v>
      </c>
      <c r="B9" s="481"/>
      <c r="C9" s="66">
        <v>412.3</v>
      </c>
      <c r="D9" s="30"/>
    </row>
    <row r="10" spans="1:8" s="5" customFormat="1">
      <c r="A10" s="481" t="s">
        <v>52</v>
      </c>
      <c r="B10" s="481"/>
      <c r="C10" s="30">
        <v>172</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6" t="s">
        <v>233</v>
      </c>
      <c r="B15" s="41"/>
      <c r="C15" s="41"/>
      <c r="D15" s="152"/>
    </row>
    <row r="16" spans="1:8" s="4" customFormat="1">
      <c r="A16" s="87" t="s">
        <v>740</v>
      </c>
      <c r="B16" s="39"/>
      <c r="C16" s="39"/>
      <c r="D16" s="85"/>
    </row>
    <row r="17" spans="1:4" s="4" customFormat="1">
      <c r="A17" s="172"/>
      <c r="B17" s="48" t="s">
        <v>741</v>
      </c>
      <c r="C17" s="48"/>
      <c r="D17" s="105">
        <v>494.16</v>
      </c>
    </row>
    <row r="18" spans="1:4" s="4" customFormat="1">
      <c r="A18" s="86" t="s">
        <v>368</v>
      </c>
      <c r="B18" s="39"/>
      <c r="C18" s="39"/>
      <c r="D18" s="85"/>
    </row>
    <row r="19" spans="1:4" s="4" customFormat="1">
      <c r="A19" s="172" t="s">
        <v>544</v>
      </c>
      <c r="B19" s="48" t="s">
        <v>1449</v>
      </c>
      <c r="C19" s="48"/>
      <c r="D19" s="105">
        <f>502.44+4398.64+6274.58</f>
        <v>11175.66</v>
      </c>
    </row>
    <row r="20" spans="1:4">
      <c r="A20" s="84" t="s">
        <v>146</v>
      </c>
      <c r="B20" s="39"/>
      <c r="C20" s="39"/>
      <c r="D20" s="85"/>
    </row>
    <row r="21" spans="1:4">
      <c r="A21" s="86" t="s">
        <v>147</v>
      </c>
      <c r="B21" s="39"/>
      <c r="C21" s="39"/>
      <c r="D21" s="85"/>
    </row>
    <row r="22" spans="1:4">
      <c r="A22" s="87" t="s">
        <v>356</v>
      </c>
      <c r="B22" s="39" t="s">
        <v>1453</v>
      </c>
      <c r="C22" s="39"/>
      <c r="D22" s="85"/>
    </row>
    <row r="23" spans="1:4">
      <c r="A23" s="172"/>
      <c r="B23" s="48" t="s">
        <v>1454</v>
      </c>
      <c r="C23" s="48"/>
      <c r="D23" s="105">
        <f>1799.67+1988.67</f>
        <v>3788.34</v>
      </c>
    </row>
    <row r="24" spans="1:4">
      <c r="A24" s="86" t="s">
        <v>148</v>
      </c>
      <c r="B24" s="39"/>
      <c r="C24" s="39"/>
      <c r="D24" s="85"/>
    </row>
    <row r="25" spans="1:4">
      <c r="A25" s="87" t="s">
        <v>786</v>
      </c>
      <c r="B25" s="39" t="s">
        <v>1026</v>
      </c>
      <c r="C25" s="39"/>
      <c r="D25" s="85"/>
    </row>
    <row r="26" spans="1:4">
      <c r="A26" s="87"/>
      <c r="B26" s="39" t="s">
        <v>1027</v>
      </c>
      <c r="C26" s="39"/>
      <c r="D26" s="85"/>
    </row>
    <row r="27" spans="1:4">
      <c r="A27" s="95"/>
      <c r="B27" s="48" t="s">
        <v>1028</v>
      </c>
      <c r="C27" s="48"/>
      <c r="D27" s="105">
        <v>3775.04</v>
      </c>
    </row>
    <row r="28" spans="1:4">
      <c r="A28" s="86" t="s">
        <v>149</v>
      </c>
      <c r="B28" s="39"/>
      <c r="C28" s="39"/>
      <c r="D28" s="85"/>
    </row>
    <row r="29" spans="1:4">
      <c r="A29" s="87" t="s">
        <v>1450</v>
      </c>
      <c r="B29" s="39" t="s">
        <v>1451</v>
      </c>
      <c r="C29" s="39"/>
      <c r="D29" s="85"/>
    </row>
    <row r="30" spans="1:4">
      <c r="A30" s="87"/>
      <c r="B30" s="39" t="s">
        <v>1452</v>
      </c>
      <c r="C30" s="39"/>
      <c r="D30" s="85">
        <v>2262.8000000000002</v>
      </c>
    </row>
    <row r="31" spans="1:4">
      <c r="A31" s="180" t="s">
        <v>321</v>
      </c>
      <c r="B31" s="47"/>
      <c r="C31" s="47"/>
      <c r="D31" s="155"/>
    </row>
    <row r="32" spans="1:4">
      <c r="A32" s="84" t="s">
        <v>447</v>
      </c>
      <c r="B32" s="39"/>
      <c r="C32" s="39"/>
      <c r="D32" s="85"/>
    </row>
    <row r="33" spans="1:6">
      <c r="A33" s="87" t="s">
        <v>415</v>
      </c>
      <c r="B33" s="39"/>
      <c r="C33" s="39"/>
      <c r="D33" s="85"/>
    </row>
    <row r="34" spans="1:6">
      <c r="A34" s="87" t="s">
        <v>452</v>
      </c>
      <c r="B34" s="39"/>
      <c r="C34" s="39"/>
      <c r="D34" s="85"/>
    </row>
    <row r="35" spans="1:6">
      <c r="A35" s="87" t="s">
        <v>607</v>
      </c>
      <c r="B35" s="39"/>
      <c r="C35" s="39"/>
      <c r="D35" s="85"/>
    </row>
    <row r="36" spans="1:6">
      <c r="A36" s="87" t="s">
        <v>465</v>
      </c>
      <c r="B36" s="39"/>
      <c r="C36" s="39"/>
      <c r="D36" s="85"/>
    </row>
    <row r="37" spans="1:6">
      <c r="A37" s="172" t="s">
        <v>608</v>
      </c>
      <c r="B37" s="48"/>
      <c r="C37" s="48"/>
      <c r="D37" s="105"/>
    </row>
    <row r="38" spans="1:6" ht="15.75" thickBot="1">
      <c r="A38" s="385" t="s">
        <v>435</v>
      </c>
      <c r="B38" s="106"/>
      <c r="C38" s="106"/>
      <c r="D38" s="386">
        <v>70690.77</v>
      </c>
    </row>
    <row r="39" spans="1:6" ht="15.75" thickBot="1">
      <c r="A39" s="88" t="s">
        <v>48</v>
      </c>
      <c r="B39" s="89"/>
      <c r="C39" s="89"/>
      <c r="D39" s="90">
        <f>SUM(D14:D38)</f>
        <v>92186.77</v>
      </c>
    </row>
    <row r="40" spans="1:6" s="29" customFormat="1" ht="13.5" thickBot="1">
      <c r="A40" s="295"/>
      <c r="B40" s="108"/>
      <c r="C40" s="108"/>
      <c r="D40" s="296"/>
      <c r="E40" s="28"/>
    </row>
    <row r="41" spans="1:6">
      <c r="A41" s="81" t="s">
        <v>152</v>
      </c>
      <c r="B41" s="82"/>
      <c r="C41" s="91"/>
      <c r="D41" s="92"/>
    </row>
    <row r="42" spans="1:6" s="1" customFormat="1">
      <c r="A42" s="86" t="s">
        <v>204</v>
      </c>
      <c r="B42" s="41"/>
      <c r="C42" s="64"/>
      <c r="D42" s="116">
        <v>91987.98</v>
      </c>
      <c r="F42" s="7"/>
    </row>
    <row r="43" spans="1:6">
      <c r="A43" s="86" t="s">
        <v>50</v>
      </c>
      <c r="B43" s="39"/>
      <c r="C43" s="52"/>
      <c r="D43" s="93"/>
    </row>
    <row r="44" spans="1:6">
      <c r="A44" s="172" t="s">
        <v>322</v>
      </c>
      <c r="B44" s="48"/>
      <c r="C44" s="24" t="s">
        <v>1624</v>
      </c>
      <c r="D44" s="96"/>
    </row>
    <row r="45" spans="1:6">
      <c r="A45" s="140" t="s">
        <v>324</v>
      </c>
      <c r="B45" s="46"/>
      <c r="C45" s="22" t="s">
        <v>317</v>
      </c>
      <c r="D45" s="255"/>
    </row>
    <row r="46" spans="1:6">
      <c r="A46" s="256" t="s">
        <v>325</v>
      </c>
      <c r="B46" s="46"/>
      <c r="C46" s="22" t="s">
        <v>317</v>
      </c>
      <c r="D46" s="255"/>
    </row>
    <row r="47" spans="1:6" s="4" customFormat="1">
      <c r="A47" s="97" t="s">
        <v>326</v>
      </c>
      <c r="B47" s="59"/>
      <c r="C47" s="213" t="s">
        <v>41</v>
      </c>
      <c r="D47" s="187"/>
    </row>
    <row r="48" spans="1:6" s="4" customFormat="1">
      <c r="A48" s="506" t="s">
        <v>334</v>
      </c>
      <c r="B48" s="589"/>
      <c r="C48" s="455" t="s">
        <v>40</v>
      </c>
      <c r="D48" s="638"/>
    </row>
    <row r="49" spans="1:5" s="4" customFormat="1">
      <c r="A49" s="508"/>
      <c r="B49" s="548"/>
      <c r="C49" s="456"/>
      <c r="D49" s="639"/>
    </row>
    <row r="50" spans="1:5" s="4" customFormat="1">
      <c r="A50" s="459" t="s">
        <v>329</v>
      </c>
      <c r="B50" s="460"/>
      <c r="C50" s="183" t="s">
        <v>40</v>
      </c>
      <c r="D50" s="187"/>
    </row>
    <row r="51" spans="1:5" s="4" customFormat="1">
      <c r="A51" s="97" t="s">
        <v>330</v>
      </c>
      <c r="B51" s="54"/>
      <c r="C51" s="465" t="s">
        <v>41</v>
      </c>
      <c r="D51" s="586"/>
    </row>
    <row r="52" spans="1:5" s="4" customFormat="1">
      <c r="A52" s="98" t="s">
        <v>331</v>
      </c>
      <c r="B52" s="55"/>
      <c r="C52" s="466"/>
      <c r="D52" s="587"/>
    </row>
    <row r="53" spans="1:5">
      <c r="A53" s="101" t="s">
        <v>154</v>
      </c>
      <c r="B53" s="32"/>
      <c r="C53" s="60" t="s">
        <v>315</v>
      </c>
      <c r="D53" s="134">
        <v>27306.1</v>
      </c>
    </row>
    <row r="54" spans="1:5">
      <c r="A54" s="461" t="s">
        <v>187</v>
      </c>
      <c r="B54" s="462"/>
      <c r="C54" s="60" t="s">
        <v>24</v>
      </c>
      <c r="D54" s="134">
        <v>2111.77</v>
      </c>
    </row>
    <row r="55" spans="1:5">
      <c r="A55" s="101" t="s">
        <v>222</v>
      </c>
      <c r="B55" s="49"/>
      <c r="C55" s="60" t="s">
        <v>1626</v>
      </c>
      <c r="D55" s="132">
        <v>8502.7000000000007</v>
      </c>
    </row>
    <row r="56" spans="1:5">
      <c r="A56" s="461" t="s">
        <v>223</v>
      </c>
      <c r="B56" s="462"/>
      <c r="C56" s="60" t="s">
        <v>315</v>
      </c>
      <c r="D56" s="133">
        <v>27398.52</v>
      </c>
    </row>
    <row r="57" spans="1:5">
      <c r="A57" s="100" t="s">
        <v>268</v>
      </c>
      <c r="B57" s="58"/>
      <c r="C57" s="60" t="s">
        <v>39</v>
      </c>
      <c r="D57" s="133">
        <v>3453.23</v>
      </c>
      <c r="E57" s="2"/>
    </row>
    <row r="58" spans="1:5">
      <c r="A58" s="100" t="s">
        <v>247</v>
      </c>
      <c r="B58" s="58"/>
      <c r="C58" s="60" t="s">
        <v>124</v>
      </c>
      <c r="D58" s="132">
        <v>2527.09</v>
      </c>
    </row>
    <row r="59" spans="1:5">
      <c r="A59" s="434" t="s">
        <v>272</v>
      </c>
      <c r="B59" s="435"/>
      <c r="C59" s="60" t="s">
        <v>1160</v>
      </c>
      <c r="D59" s="132">
        <v>3393.01</v>
      </c>
    </row>
    <row r="60" spans="1:5">
      <c r="A60" s="644" t="s">
        <v>1625</v>
      </c>
      <c r="B60" s="645"/>
      <c r="C60" s="60" t="s">
        <v>1455</v>
      </c>
      <c r="D60" s="134">
        <v>1467.54</v>
      </c>
    </row>
    <row r="61" spans="1:5">
      <c r="A61" s="461" t="s">
        <v>240</v>
      </c>
      <c r="B61" s="462"/>
      <c r="C61" s="60" t="s">
        <v>42</v>
      </c>
      <c r="D61" s="134">
        <v>29488.62</v>
      </c>
    </row>
    <row r="62" spans="1:5">
      <c r="A62" s="103" t="s">
        <v>50</v>
      </c>
      <c r="B62" s="47"/>
      <c r="C62" s="26"/>
      <c r="D62" s="104"/>
    </row>
    <row r="63" spans="1:5">
      <c r="A63" s="475" t="s">
        <v>347</v>
      </c>
      <c r="B63" s="476"/>
      <c r="C63" s="52"/>
      <c r="D63" s="80">
        <v>10031.129999999999</v>
      </c>
    </row>
    <row r="64" spans="1:5" ht="15.75" thickBot="1">
      <c r="A64" s="475"/>
      <c r="B64" s="476"/>
      <c r="C64" s="107"/>
      <c r="D64" s="85"/>
    </row>
    <row r="65" spans="1:4" ht="15.75" thickBot="1">
      <c r="A65" s="114" t="s">
        <v>48</v>
      </c>
      <c r="B65" s="108"/>
      <c r="C65" s="108"/>
      <c r="D65" s="72">
        <f>SUM(D42,D53:D61)</f>
        <v>197636.56</v>
      </c>
    </row>
    <row r="66" spans="1:4">
      <c r="A66" s="65"/>
      <c r="B66" s="39"/>
      <c r="C66" s="39"/>
      <c r="D66" s="37"/>
    </row>
    <row r="67" spans="1:4" ht="15" customHeight="1">
      <c r="A67" s="433" t="s">
        <v>180</v>
      </c>
      <c r="B67" s="433"/>
      <c r="C67" s="433"/>
      <c r="D67" s="433"/>
    </row>
    <row r="68" spans="1:4" ht="15.75" thickBot="1">
      <c r="A68" s="185"/>
      <c r="B68" s="185"/>
      <c r="C68" s="185"/>
      <c r="D68" s="185"/>
    </row>
    <row r="69" spans="1:4">
      <c r="A69" s="156" t="s">
        <v>130</v>
      </c>
      <c r="B69" s="122" t="s">
        <v>156</v>
      </c>
      <c r="C69" s="123"/>
      <c r="D69" s="124"/>
    </row>
    <row r="70" spans="1:4">
      <c r="A70" s="157" t="s">
        <v>131</v>
      </c>
      <c r="B70" s="424" t="s">
        <v>198</v>
      </c>
      <c r="C70" s="425"/>
      <c r="D70" s="426"/>
    </row>
    <row r="71" spans="1:4" ht="15" customHeight="1">
      <c r="A71" s="164"/>
      <c r="B71" s="427"/>
      <c r="C71" s="428"/>
      <c r="D71" s="429"/>
    </row>
    <row r="72" spans="1:4">
      <c r="A72" s="158"/>
      <c r="B72" s="427"/>
      <c r="C72" s="428"/>
      <c r="D72" s="429"/>
    </row>
    <row r="73" spans="1:4" ht="15" customHeight="1">
      <c r="A73" s="483" t="s">
        <v>132</v>
      </c>
      <c r="B73" s="424" t="s">
        <v>157</v>
      </c>
      <c r="C73" s="425"/>
      <c r="D73" s="426"/>
    </row>
    <row r="74" spans="1:4">
      <c r="A74" s="483"/>
      <c r="B74" s="427"/>
      <c r="C74" s="428"/>
      <c r="D74" s="429"/>
    </row>
    <row r="75" spans="1:4">
      <c r="A75" s="484"/>
      <c r="B75" s="430"/>
      <c r="C75" s="431"/>
      <c r="D75" s="432"/>
    </row>
    <row r="76" spans="1:4">
      <c r="A76" s="159" t="s">
        <v>159</v>
      </c>
      <c r="B76" s="424" t="s">
        <v>158</v>
      </c>
      <c r="C76" s="425"/>
      <c r="D76" s="426"/>
    </row>
    <row r="77" spans="1:4">
      <c r="A77" s="160"/>
      <c r="B77" s="427"/>
      <c r="C77" s="428"/>
      <c r="D77" s="429"/>
    </row>
    <row r="78" spans="1:4">
      <c r="A78" s="161"/>
      <c r="B78" s="427"/>
      <c r="C78" s="428"/>
      <c r="D78" s="429"/>
    </row>
    <row r="79" spans="1:4">
      <c r="A79" s="161"/>
      <c r="B79" s="427"/>
      <c r="C79" s="428"/>
      <c r="D79" s="429"/>
    </row>
    <row r="80" spans="1:4">
      <c r="A80" s="161"/>
      <c r="B80" s="427"/>
      <c r="C80" s="428"/>
      <c r="D80" s="429"/>
    </row>
    <row r="81" spans="1:4">
      <c r="A81" s="161"/>
      <c r="B81" s="427"/>
      <c r="C81" s="428"/>
      <c r="D81" s="429"/>
    </row>
    <row r="82" spans="1:4">
      <c r="A82" s="161"/>
      <c r="B82" s="427"/>
      <c r="C82" s="428"/>
      <c r="D82" s="429"/>
    </row>
    <row r="83" spans="1:4" ht="15" customHeight="1">
      <c r="A83" s="163" t="s">
        <v>160</v>
      </c>
      <c r="B83" s="45" t="s">
        <v>161</v>
      </c>
      <c r="C83" s="46"/>
      <c r="D83" s="126"/>
    </row>
    <row r="84" spans="1:4">
      <c r="A84" s="74" t="s">
        <v>162</v>
      </c>
      <c r="B84" s="424" t="s">
        <v>199</v>
      </c>
      <c r="C84" s="425"/>
      <c r="D84" s="426"/>
    </row>
    <row r="85" spans="1:4">
      <c r="A85" s="161"/>
      <c r="B85" s="427"/>
      <c r="C85" s="428"/>
      <c r="D85" s="429"/>
    </row>
    <row r="86" spans="1:4">
      <c r="A86" s="161"/>
      <c r="B86" s="427"/>
      <c r="C86" s="428"/>
      <c r="D86" s="429"/>
    </row>
    <row r="87" spans="1:4">
      <c r="A87" s="161"/>
      <c r="B87" s="427"/>
      <c r="C87" s="428"/>
      <c r="D87" s="429"/>
    </row>
    <row r="88" spans="1:4" ht="15" customHeight="1">
      <c r="A88" s="161"/>
      <c r="B88" s="427"/>
      <c r="C88" s="428"/>
      <c r="D88" s="429"/>
    </row>
    <row r="89" spans="1:4">
      <c r="A89" s="162"/>
      <c r="B89" s="430"/>
      <c r="C89" s="431"/>
      <c r="D89" s="432"/>
    </row>
    <row r="90" spans="1:4">
      <c r="A90" s="163" t="s">
        <v>163</v>
      </c>
      <c r="B90" s="436" t="s">
        <v>164</v>
      </c>
      <c r="C90" s="437"/>
      <c r="D90" s="438"/>
    </row>
    <row r="91" spans="1:4">
      <c r="A91" s="74" t="s">
        <v>165</v>
      </c>
      <c r="B91" s="424" t="s">
        <v>201</v>
      </c>
      <c r="C91" s="425"/>
      <c r="D91" s="426"/>
    </row>
    <row r="92" spans="1:4">
      <c r="A92" s="161"/>
      <c r="B92" s="427"/>
      <c r="C92" s="428"/>
      <c r="D92" s="429"/>
    </row>
    <row r="93" spans="1:4">
      <c r="A93" s="161"/>
      <c r="B93" s="427"/>
      <c r="C93" s="428"/>
      <c r="D93" s="429"/>
    </row>
    <row r="94" spans="1:4">
      <c r="A94" s="162"/>
      <c r="B94" s="430"/>
      <c r="C94" s="431"/>
      <c r="D94" s="432"/>
    </row>
    <row r="95" spans="1:4">
      <c r="A95" s="77" t="s">
        <v>166</v>
      </c>
      <c r="B95" s="496" t="s">
        <v>193</v>
      </c>
      <c r="C95" s="497"/>
      <c r="D95" s="498"/>
    </row>
    <row r="96" spans="1:4">
      <c r="A96" s="75"/>
      <c r="B96" s="499"/>
      <c r="C96" s="500"/>
      <c r="D96" s="501"/>
    </row>
    <row r="97" spans="1:4" ht="30.75" customHeight="1">
      <c r="A97" s="164" t="s">
        <v>168</v>
      </c>
      <c r="B97" s="500" t="s">
        <v>194</v>
      </c>
      <c r="C97" s="500"/>
      <c r="D97" s="501"/>
    </row>
    <row r="98" spans="1:4">
      <c r="A98" s="74" t="s">
        <v>170</v>
      </c>
      <c r="B98" s="424" t="s">
        <v>173</v>
      </c>
      <c r="C98" s="425"/>
      <c r="D98" s="426"/>
    </row>
    <row r="99" spans="1:4">
      <c r="A99" s="162"/>
      <c r="B99" s="430"/>
      <c r="C99" s="431"/>
      <c r="D99" s="432"/>
    </row>
    <row r="100" spans="1:4">
      <c r="A100" s="74" t="s">
        <v>172</v>
      </c>
      <c r="B100" s="436" t="s">
        <v>175</v>
      </c>
      <c r="C100" s="437"/>
      <c r="D100" s="438"/>
    </row>
    <row r="101" spans="1:4">
      <c r="A101" s="79" t="s">
        <v>174</v>
      </c>
      <c r="B101" s="424" t="s">
        <v>167</v>
      </c>
      <c r="C101" s="425"/>
      <c r="D101" s="426"/>
    </row>
    <row r="102" spans="1:4">
      <c r="A102" s="77"/>
      <c r="B102" s="427"/>
      <c r="C102" s="428"/>
      <c r="D102" s="429"/>
    </row>
    <row r="103" spans="1:4">
      <c r="A103" s="75"/>
      <c r="B103" s="430"/>
      <c r="C103" s="431"/>
      <c r="D103" s="432"/>
    </row>
    <row r="104" spans="1:4">
      <c r="A104" s="161" t="s">
        <v>176</v>
      </c>
      <c r="B104" s="424" t="s">
        <v>169</v>
      </c>
      <c r="C104" s="425"/>
      <c r="D104" s="426"/>
    </row>
    <row r="105" spans="1:4">
      <c r="A105" s="162"/>
      <c r="B105" s="430"/>
      <c r="C105" s="431"/>
      <c r="D105" s="432"/>
    </row>
    <row r="106" spans="1:4">
      <c r="A106" s="74" t="s">
        <v>178</v>
      </c>
      <c r="B106" s="424" t="s">
        <v>171</v>
      </c>
      <c r="C106" s="425"/>
      <c r="D106" s="426"/>
    </row>
    <row r="107" spans="1:4">
      <c r="A107" s="162"/>
      <c r="B107" s="430"/>
      <c r="C107" s="431"/>
      <c r="D107" s="432"/>
    </row>
    <row r="108" spans="1:4">
      <c r="A108" s="74" t="s">
        <v>195</v>
      </c>
      <c r="B108" s="424" t="s">
        <v>177</v>
      </c>
      <c r="C108" s="425"/>
      <c r="D108" s="426"/>
    </row>
    <row r="109" spans="1:4">
      <c r="A109" s="162"/>
      <c r="B109" s="430"/>
      <c r="C109" s="431"/>
      <c r="D109" s="432"/>
    </row>
    <row r="110" spans="1:4" ht="30.75" customHeight="1" thickBot="1">
      <c r="A110" s="161" t="s">
        <v>182</v>
      </c>
      <c r="B110" s="452" t="s">
        <v>200</v>
      </c>
      <c r="C110" s="453"/>
      <c r="D110" s="454"/>
    </row>
    <row r="111" spans="1:4" ht="15.75" thickBot="1">
      <c r="A111" s="114" t="s">
        <v>48</v>
      </c>
      <c r="B111" s="108"/>
      <c r="C111" s="108"/>
      <c r="D111" s="115">
        <v>86966.42</v>
      </c>
    </row>
    <row r="112" spans="1:4" ht="15.75" thickBot="1">
      <c r="A112" s="530" t="s">
        <v>181</v>
      </c>
      <c r="B112" s="531"/>
      <c r="C112" s="531"/>
      <c r="D112" s="165"/>
    </row>
    <row r="113" spans="1:4" ht="15" customHeight="1">
      <c r="A113" s="219" t="s">
        <v>183</v>
      </c>
      <c r="B113" s="494" t="s">
        <v>1653</v>
      </c>
      <c r="C113" s="495"/>
      <c r="D113" s="165"/>
    </row>
    <row r="114" spans="1:4">
      <c r="A114" s="161"/>
      <c r="B114" s="427"/>
      <c r="C114" s="476"/>
      <c r="D114" s="116"/>
    </row>
    <row r="115" spans="1:4">
      <c r="A115" s="161"/>
      <c r="B115" s="427"/>
      <c r="C115" s="476"/>
      <c r="D115" s="116"/>
    </row>
    <row r="116" spans="1:4">
      <c r="A116" s="161"/>
      <c r="B116" s="427"/>
      <c r="C116" s="476"/>
      <c r="D116" s="116"/>
    </row>
    <row r="117" spans="1:4">
      <c r="A117" s="161"/>
      <c r="B117" s="427"/>
      <c r="C117" s="476"/>
      <c r="D117" s="116"/>
    </row>
    <row r="118" spans="1:4">
      <c r="A118" s="162"/>
      <c r="B118" s="430"/>
      <c r="C118" s="496"/>
      <c r="D118" s="154">
        <v>24763.17</v>
      </c>
    </row>
    <row r="119" spans="1:4">
      <c r="A119" s="74" t="s">
        <v>196</v>
      </c>
      <c r="B119" s="424" t="s">
        <v>311</v>
      </c>
      <c r="C119" s="493"/>
      <c r="D119" s="141"/>
    </row>
    <row r="120" spans="1:4">
      <c r="A120" s="162"/>
      <c r="B120" s="430"/>
      <c r="C120" s="496"/>
      <c r="D120" s="154">
        <v>681.56</v>
      </c>
    </row>
    <row r="121" spans="1:4" ht="15.75" thickBot="1">
      <c r="A121" s="74" t="s">
        <v>197</v>
      </c>
      <c r="B121" s="424" t="s">
        <v>1651</v>
      </c>
      <c r="C121" s="493"/>
      <c r="D121" s="141">
        <v>13949.16</v>
      </c>
    </row>
    <row r="122" spans="1:4" ht="15.75" thickBot="1">
      <c r="A122" s="214" t="s">
        <v>48</v>
      </c>
      <c r="B122" s="108"/>
      <c r="C122" s="108"/>
      <c r="D122" s="115">
        <f>SUM(D113:D121)</f>
        <v>39393.89</v>
      </c>
    </row>
    <row r="123" spans="1:4">
      <c r="A123" s="522" t="s">
        <v>53</v>
      </c>
      <c r="B123" s="523"/>
      <c r="C123" s="46"/>
      <c r="D123" s="33">
        <f>SUM(D39,D65,D111,D122)</f>
        <v>416183.64</v>
      </c>
    </row>
    <row r="124" spans="1:4">
      <c r="A124" s="687" t="s">
        <v>1686</v>
      </c>
      <c r="B124" s="687"/>
      <c r="C124" s="687"/>
      <c r="D124" s="688">
        <v>1705862.87</v>
      </c>
    </row>
    <row r="125" spans="1:4">
      <c r="A125" s="687"/>
      <c r="B125" s="687"/>
      <c r="C125" s="687"/>
      <c r="D125" s="688"/>
    </row>
    <row r="126" spans="1:4">
      <c r="A126" s="562" t="s">
        <v>1687</v>
      </c>
      <c r="B126" s="562"/>
      <c r="C126" s="562"/>
      <c r="D126" s="683">
        <v>372765.46</v>
      </c>
    </row>
    <row r="127" spans="1:4">
      <c r="A127" s="577"/>
      <c r="B127" s="577"/>
      <c r="C127" s="577"/>
      <c r="D127" s="471"/>
    </row>
    <row r="128" spans="1:4">
      <c r="A128" s="486" t="s">
        <v>1665</v>
      </c>
      <c r="B128" s="487"/>
      <c r="C128" s="488"/>
      <c r="D128" s="470">
        <v>94559.02</v>
      </c>
    </row>
    <row r="129" spans="1:4">
      <c r="A129" s="489"/>
      <c r="B129" s="490"/>
      <c r="C129" s="491"/>
      <c r="D129" s="492"/>
    </row>
    <row r="130" spans="1:4">
      <c r="A130" s="29"/>
      <c r="B130" s="29"/>
      <c r="C130" s="29"/>
      <c r="D130" s="29"/>
    </row>
    <row r="131" spans="1:4">
      <c r="A131" s="29"/>
      <c r="B131" s="29"/>
      <c r="C131" s="29"/>
      <c r="D131" s="29"/>
    </row>
    <row r="134" spans="1:4">
      <c r="A134" s="29"/>
      <c r="B134" s="29"/>
      <c r="C134" s="29"/>
      <c r="D134" s="29"/>
    </row>
    <row r="135" spans="1:4">
      <c r="A135" s="29"/>
      <c r="B135" s="29"/>
      <c r="C135" s="29"/>
      <c r="D135" s="29"/>
    </row>
    <row r="136" spans="1:4">
      <c r="A136" s="29"/>
      <c r="B136" s="29"/>
      <c r="C136" s="29"/>
      <c r="D136" s="29"/>
    </row>
    <row r="137" spans="1:4">
      <c r="A137" s="29"/>
      <c r="B137" s="29"/>
      <c r="C137" s="29"/>
      <c r="D137" s="29"/>
    </row>
  </sheetData>
  <mergeCells count="50">
    <mergeCell ref="B101:D103"/>
    <mergeCell ref="B91:D94"/>
    <mergeCell ref="A67:D67"/>
    <mergeCell ref="B70:D72"/>
    <mergeCell ref="A73:A75"/>
    <mergeCell ref="B73:D75"/>
    <mergeCell ref="B97:D97"/>
    <mergeCell ref="B98:D99"/>
    <mergeCell ref="B100:D100"/>
    <mergeCell ref="B104:D105"/>
    <mergeCell ref="B106:D107"/>
    <mergeCell ref="B108:D109"/>
    <mergeCell ref="B110:D110"/>
    <mergeCell ref="A112:C112"/>
    <mergeCell ref="B113:C118"/>
    <mergeCell ref="A123:B123"/>
    <mergeCell ref="A128:C129"/>
    <mergeCell ref="D128:D129"/>
    <mergeCell ref="B119:C120"/>
    <mergeCell ref="B121:C121"/>
    <mergeCell ref="A124:C125"/>
    <mergeCell ref="D124:D125"/>
    <mergeCell ref="A126:C127"/>
    <mergeCell ref="D126:D127"/>
    <mergeCell ref="C51:C52"/>
    <mergeCell ref="D51:D52"/>
    <mergeCell ref="A54:B54"/>
    <mergeCell ref="A56:B56"/>
    <mergeCell ref="B95:D96"/>
    <mergeCell ref="A60:B60"/>
    <mergeCell ref="A59:B59"/>
    <mergeCell ref="A61:B61"/>
    <mergeCell ref="A63:B64"/>
    <mergeCell ref="B76:D82"/>
    <mergeCell ref="B84:D89"/>
    <mergeCell ref="B90:D90"/>
    <mergeCell ref="A1:D1"/>
    <mergeCell ref="A3:B3"/>
    <mergeCell ref="A4:B4"/>
    <mergeCell ref="A5:B5"/>
    <mergeCell ref="A6:B6"/>
    <mergeCell ref="A50:B50"/>
    <mergeCell ref="A12:D13"/>
    <mergeCell ref="A7:B7"/>
    <mergeCell ref="A8:B8"/>
    <mergeCell ref="A9:B9"/>
    <mergeCell ref="A10:B10"/>
    <mergeCell ref="A48:B49"/>
    <mergeCell ref="C48:C49"/>
    <mergeCell ref="D48:D49"/>
  </mergeCells>
  <pageMargins left="0.49" right="0.27" top="0.47" bottom="0.54"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H150"/>
  <sheetViews>
    <sheetView topLeftCell="A10" workbookViewId="0">
      <selection activeCell="F27" sqref="F27"/>
    </sheetView>
  </sheetViews>
  <sheetFormatPr defaultRowHeight="12.75"/>
  <cols>
    <col min="1" max="1" width="13.42578125" style="29" customWidth="1"/>
    <col min="2" max="2" width="36.85546875" style="29" customWidth="1"/>
    <col min="3" max="3" width="24.85546875" style="29" customWidth="1"/>
    <col min="4" max="4" width="19.7109375" style="28" customWidth="1"/>
    <col min="5" max="5" width="11.42578125" style="29" bestFit="1" customWidth="1"/>
    <col min="6" max="6" width="11.7109375" style="29" bestFit="1" customWidth="1"/>
    <col min="7" max="7" width="11.42578125" style="29" bestFit="1" customWidth="1"/>
    <col min="8" max="8" width="10.28515625" style="29" bestFit="1" customWidth="1"/>
    <col min="9" max="9" width="10.42578125" style="29" bestFit="1" customWidth="1"/>
    <col min="10" max="16384" width="9.140625" style="29"/>
  </cols>
  <sheetData>
    <row r="1" spans="1:8" ht="15" customHeight="1">
      <c r="A1" s="473" t="s">
        <v>1057</v>
      </c>
      <c r="B1" s="473"/>
      <c r="C1" s="473"/>
      <c r="D1" s="473"/>
    </row>
    <row r="2" spans="1:8">
      <c r="A2" s="30"/>
      <c r="B2" s="30"/>
      <c r="C2" s="30"/>
      <c r="D2" s="67"/>
    </row>
    <row r="3" spans="1:8">
      <c r="A3" s="474" t="s">
        <v>93</v>
      </c>
      <c r="B3" s="474"/>
      <c r="C3" s="30"/>
      <c r="D3" s="67"/>
    </row>
    <row r="4" spans="1:8">
      <c r="A4" s="481" t="s">
        <v>47</v>
      </c>
      <c r="B4" s="481"/>
      <c r="C4" s="30">
        <v>1985</v>
      </c>
      <c r="D4" s="67"/>
    </row>
    <row r="5" spans="1:8">
      <c r="A5" s="481" t="s">
        <v>44</v>
      </c>
      <c r="B5" s="481"/>
      <c r="C5" s="30">
        <v>250</v>
      </c>
      <c r="D5" s="67"/>
    </row>
    <row r="6" spans="1:8">
      <c r="A6" s="481" t="s">
        <v>45</v>
      </c>
      <c r="B6" s="481"/>
      <c r="C6" s="30">
        <v>9</v>
      </c>
      <c r="D6" s="67"/>
    </row>
    <row r="7" spans="1:8">
      <c r="A7" s="481" t="s">
        <v>46</v>
      </c>
      <c r="B7" s="481"/>
      <c r="C7" s="30">
        <v>7</v>
      </c>
      <c r="D7" s="67"/>
    </row>
    <row r="8" spans="1:8">
      <c r="A8" s="481" t="s">
        <v>51</v>
      </c>
      <c r="B8" s="481"/>
      <c r="C8" s="30">
        <v>14269.97</v>
      </c>
      <c r="D8" s="67"/>
    </row>
    <row r="9" spans="1:8">
      <c r="A9" s="481" t="s">
        <v>56</v>
      </c>
      <c r="B9" s="481"/>
      <c r="C9" s="66">
        <v>1583.3</v>
      </c>
      <c r="D9" s="67"/>
    </row>
    <row r="10" spans="1:8">
      <c r="A10" s="481" t="s">
        <v>52</v>
      </c>
      <c r="B10" s="481"/>
      <c r="C10" s="30">
        <v>536</v>
      </c>
      <c r="D10" s="67"/>
    </row>
    <row r="11" spans="1:8">
      <c r="A11" s="61"/>
      <c r="H11" s="61"/>
    </row>
    <row r="12" spans="1:8">
      <c r="A12" s="479" t="s">
        <v>179</v>
      </c>
      <c r="B12" s="480"/>
      <c r="C12" s="480"/>
      <c r="D12" s="480"/>
    </row>
    <row r="13" spans="1:8" ht="13.5" thickBot="1">
      <c r="A13" s="480"/>
      <c r="B13" s="480"/>
      <c r="C13" s="480"/>
      <c r="D13" s="480"/>
    </row>
    <row r="14" spans="1:8">
      <c r="A14" s="81" t="s">
        <v>142</v>
      </c>
      <c r="B14" s="82"/>
      <c r="C14" s="82"/>
      <c r="D14" s="192"/>
    </row>
    <row r="15" spans="1:8">
      <c r="A15" s="84" t="s">
        <v>143</v>
      </c>
      <c r="B15" s="39"/>
      <c r="C15" s="39"/>
      <c r="D15" s="193"/>
    </row>
    <row r="16" spans="1:8">
      <c r="A16" s="86" t="s">
        <v>273</v>
      </c>
      <c r="B16" s="39"/>
      <c r="C16" s="39"/>
      <c r="D16" s="193"/>
    </row>
    <row r="17" spans="1:4">
      <c r="A17" s="172" t="s">
        <v>377</v>
      </c>
      <c r="B17" s="48" t="s">
        <v>1144</v>
      </c>
      <c r="C17" s="48"/>
      <c r="D17" s="194">
        <v>150540.69</v>
      </c>
    </row>
    <row r="18" spans="1:4">
      <c r="A18" s="86" t="s">
        <v>370</v>
      </c>
      <c r="B18" s="39"/>
      <c r="C18" s="39"/>
      <c r="D18" s="193"/>
    </row>
    <row r="19" spans="1:4">
      <c r="A19" s="87" t="s">
        <v>1283</v>
      </c>
      <c r="B19" s="39" t="s">
        <v>1284</v>
      </c>
      <c r="C19" s="39"/>
      <c r="D19" s="193">
        <v>1542.38</v>
      </c>
    </row>
    <row r="20" spans="1:4">
      <c r="A20" s="180" t="s">
        <v>146</v>
      </c>
      <c r="B20" s="47"/>
      <c r="C20" s="47"/>
      <c r="D20" s="195"/>
    </row>
    <row r="21" spans="1:4">
      <c r="A21" s="86" t="s">
        <v>147</v>
      </c>
      <c r="B21" s="39"/>
      <c r="C21" s="39"/>
      <c r="D21" s="193"/>
    </row>
    <row r="22" spans="1:4">
      <c r="A22" s="172" t="s">
        <v>1502</v>
      </c>
      <c r="B22" s="48" t="s">
        <v>1503</v>
      </c>
      <c r="C22" s="48"/>
      <c r="D22" s="194">
        <f>943.09+919.1</f>
        <v>1862.19</v>
      </c>
    </row>
    <row r="23" spans="1:4">
      <c r="A23" s="172" t="s">
        <v>1456</v>
      </c>
      <c r="B23" s="48" t="s">
        <v>646</v>
      </c>
      <c r="C23" s="48"/>
      <c r="D23" s="194">
        <v>1792.38</v>
      </c>
    </row>
    <row r="24" spans="1:4">
      <c r="A24" s="87" t="s">
        <v>1457</v>
      </c>
      <c r="B24" s="39" t="s">
        <v>1504</v>
      </c>
      <c r="C24" s="39"/>
      <c r="D24" s="193"/>
    </row>
    <row r="25" spans="1:4">
      <c r="A25" s="87"/>
      <c r="B25" s="39" t="s">
        <v>1458</v>
      </c>
      <c r="C25" s="39"/>
      <c r="D25" s="193"/>
    </row>
    <row r="26" spans="1:4">
      <c r="A26" s="87"/>
      <c r="B26" s="39" t="s">
        <v>1459</v>
      </c>
      <c r="C26" s="39"/>
      <c r="D26" s="193">
        <v>8650.89</v>
      </c>
    </row>
    <row r="27" spans="1:4">
      <c r="A27" s="103" t="s">
        <v>148</v>
      </c>
      <c r="B27" s="47"/>
      <c r="C27" s="47"/>
      <c r="D27" s="195"/>
    </row>
    <row r="28" spans="1:4">
      <c r="A28" s="87" t="s">
        <v>1287</v>
      </c>
      <c r="B28" s="39" t="s">
        <v>1288</v>
      </c>
      <c r="C28" s="39"/>
      <c r="D28" s="193"/>
    </row>
    <row r="29" spans="1:4">
      <c r="A29" s="87"/>
      <c r="B29" s="39" t="s">
        <v>1289</v>
      </c>
      <c r="C29" s="39"/>
      <c r="D29" s="193"/>
    </row>
    <row r="30" spans="1:4">
      <c r="A30" s="87"/>
      <c r="B30" s="39" t="s">
        <v>1290</v>
      </c>
      <c r="C30" s="39"/>
      <c r="D30" s="193">
        <v>5128.74</v>
      </c>
    </row>
    <row r="31" spans="1:4">
      <c r="A31" s="103" t="s">
        <v>149</v>
      </c>
      <c r="B31" s="47"/>
      <c r="C31" s="47"/>
      <c r="D31" s="195"/>
    </row>
    <row r="32" spans="1:4">
      <c r="A32" s="172" t="s">
        <v>1505</v>
      </c>
      <c r="B32" s="48" t="s">
        <v>1151</v>
      </c>
      <c r="C32" s="48"/>
      <c r="D32" s="194">
        <f>943.09+919.1</f>
        <v>1862.19</v>
      </c>
    </row>
    <row r="33" spans="1:4">
      <c r="A33" s="87" t="s">
        <v>356</v>
      </c>
      <c r="B33" s="39" t="s">
        <v>1291</v>
      </c>
      <c r="C33" s="39"/>
      <c r="D33" s="196"/>
    </row>
    <row r="34" spans="1:4">
      <c r="A34" s="87"/>
      <c r="B34" s="39" t="s">
        <v>1292</v>
      </c>
      <c r="C34" s="39"/>
      <c r="D34" s="196">
        <v>2349.08</v>
      </c>
    </row>
    <row r="35" spans="1:4">
      <c r="A35" s="87" t="s">
        <v>1293</v>
      </c>
      <c r="B35" s="39" t="s">
        <v>1294</v>
      </c>
      <c r="C35" s="39"/>
      <c r="D35" s="196">
        <v>983.67</v>
      </c>
    </row>
    <row r="36" spans="1:4" ht="14.25" customHeight="1">
      <c r="A36" s="103" t="s">
        <v>150</v>
      </c>
      <c r="B36" s="47"/>
      <c r="C36" s="47"/>
      <c r="D36" s="195"/>
    </row>
    <row r="37" spans="1:4">
      <c r="A37" s="87" t="s">
        <v>1506</v>
      </c>
      <c r="B37" s="39" t="s">
        <v>1507</v>
      </c>
      <c r="C37" s="39"/>
      <c r="D37" s="193">
        <f>1026.16+962.42</f>
        <v>1988.58</v>
      </c>
    </row>
    <row r="38" spans="1:4">
      <c r="A38" s="172"/>
      <c r="B38" s="48" t="s">
        <v>1508</v>
      </c>
      <c r="C38" s="48"/>
      <c r="D38" s="194"/>
    </row>
    <row r="39" spans="1:4">
      <c r="A39" s="103" t="s">
        <v>151</v>
      </c>
      <c r="B39" s="47"/>
      <c r="C39" s="47"/>
      <c r="D39" s="195"/>
    </row>
    <row r="40" spans="1:4">
      <c r="A40" s="87" t="s">
        <v>1460</v>
      </c>
      <c r="B40" s="39" t="s">
        <v>1296</v>
      </c>
      <c r="C40" s="39"/>
      <c r="D40" s="193"/>
    </row>
    <row r="41" spans="1:4">
      <c r="A41" s="172"/>
      <c r="B41" s="48" t="s">
        <v>1461</v>
      </c>
      <c r="C41" s="48"/>
      <c r="D41" s="194">
        <f>1698.28+1706.95</f>
        <v>3405.23</v>
      </c>
    </row>
    <row r="42" spans="1:4">
      <c r="A42" s="103" t="s">
        <v>274</v>
      </c>
      <c r="B42" s="47"/>
      <c r="C42" s="47"/>
      <c r="D42" s="195"/>
    </row>
    <row r="43" spans="1:4">
      <c r="A43" s="87" t="s">
        <v>1196</v>
      </c>
      <c r="B43" s="39"/>
      <c r="C43" s="39"/>
      <c r="D43" s="193"/>
    </row>
    <row r="44" spans="1:4" ht="13.5" customHeight="1">
      <c r="A44" s="172" t="s">
        <v>1162</v>
      </c>
      <c r="B44" s="48"/>
      <c r="C44" s="48"/>
      <c r="D44" s="194">
        <v>3009.07</v>
      </c>
    </row>
    <row r="45" spans="1:4" ht="13.5" customHeight="1">
      <c r="A45" s="140" t="s">
        <v>1285</v>
      </c>
      <c r="B45" s="46"/>
      <c r="C45" s="46"/>
      <c r="D45" s="263">
        <f>4579.94</f>
        <v>4579.9399999999996</v>
      </c>
    </row>
    <row r="46" spans="1:4">
      <c r="A46" s="87" t="s">
        <v>1286</v>
      </c>
      <c r="B46" s="39"/>
      <c r="C46" s="39"/>
      <c r="D46" s="193"/>
    </row>
    <row r="47" spans="1:4" ht="13.5" thickBot="1">
      <c r="A47" s="273" t="s">
        <v>1161</v>
      </c>
      <c r="B47" s="220"/>
      <c r="C47" s="220"/>
      <c r="D47" s="293">
        <v>1143.32</v>
      </c>
    </row>
    <row r="48" spans="1:4" ht="13.5" thickBot="1">
      <c r="A48" s="88" t="s">
        <v>48</v>
      </c>
      <c r="B48" s="89"/>
      <c r="C48" s="89"/>
      <c r="D48" s="197">
        <f>SUM(D15:D47)</f>
        <v>188838.35000000003</v>
      </c>
    </row>
    <row r="49" spans="1:5" ht="13.5" thickBot="1">
      <c r="A49" s="295"/>
      <c r="B49" s="108"/>
      <c r="C49" s="108"/>
      <c r="D49" s="296"/>
      <c r="E49" s="28"/>
    </row>
    <row r="50" spans="1:5">
      <c r="A50" s="81" t="s">
        <v>152</v>
      </c>
      <c r="B50" s="82"/>
      <c r="C50" s="91"/>
      <c r="D50" s="190"/>
    </row>
    <row r="51" spans="1:5" s="39" customFormat="1">
      <c r="A51" s="86" t="s">
        <v>204</v>
      </c>
      <c r="B51" s="41"/>
      <c r="C51" s="64"/>
      <c r="D51" s="118">
        <v>129245.61</v>
      </c>
    </row>
    <row r="52" spans="1:5">
      <c r="A52" s="86" t="s">
        <v>50</v>
      </c>
      <c r="B52" s="39"/>
      <c r="C52" s="52"/>
      <c r="D52" s="191"/>
    </row>
    <row r="53" spans="1:5">
      <c r="A53" s="172" t="s">
        <v>322</v>
      </c>
      <c r="B53" s="48"/>
      <c r="C53" s="24" t="s">
        <v>1627</v>
      </c>
      <c r="D53" s="264"/>
    </row>
    <row r="54" spans="1:5">
      <c r="A54" s="256" t="s">
        <v>325</v>
      </c>
      <c r="B54" s="46"/>
      <c r="C54" s="22" t="s">
        <v>317</v>
      </c>
      <c r="D54" s="265"/>
    </row>
    <row r="55" spans="1:5">
      <c r="A55" s="94" t="s">
        <v>333</v>
      </c>
      <c r="B55" s="39"/>
      <c r="C55" s="24" t="s">
        <v>317</v>
      </c>
      <c r="D55" s="191"/>
    </row>
    <row r="56" spans="1:5">
      <c r="A56" s="97" t="s">
        <v>326</v>
      </c>
      <c r="B56" s="59"/>
      <c r="C56" s="345" t="s">
        <v>41</v>
      </c>
      <c r="D56" s="347"/>
    </row>
    <row r="57" spans="1:5">
      <c r="A57" s="502" t="s">
        <v>328</v>
      </c>
      <c r="B57" s="588"/>
      <c r="C57" s="345" t="s">
        <v>39</v>
      </c>
      <c r="D57" s="347"/>
    </row>
    <row r="58" spans="1:5">
      <c r="A58" s="506" t="s">
        <v>327</v>
      </c>
      <c r="B58" s="589"/>
      <c r="C58" s="455" t="s">
        <v>40</v>
      </c>
      <c r="D58" s="647"/>
    </row>
    <row r="59" spans="1:5">
      <c r="A59" s="508"/>
      <c r="B59" s="548"/>
      <c r="C59" s="456"/>
      <c r="D59" s="648"/>
    </row>
    <row r="60" spans="1:5">
      <c r="A60" s="459" t="s">
        <v>329</v>
      </c>
      <c r="B60" s="460"/>
      <c r="C60" s="346" t="s">
        <v>40</v>
      </c>
      <c r="D60" s="347"/>
    </row>
    <row r="61" spans="1:5">
      <c r="A61" s="97" t="s">
        <v>330</v>
      </c>
      <c r="B61" s="54"/>
      <c r="C61" s="465" t="s">
        <v>41</v>
      </c>
      <c r="D61" s="647"/>
    </row>
    <row r="62" spans="1:5">
      <c r="A62" s="98" t="s">
        <v>331</v>
      </c>
      <c r="B62" s="55"/>
      <c r="C62" s="466"/>
      <c r="D62" s="648"/>
    </row>
    <row r="63" spans="1:5">
      <c r="A63" s="439" t="s">
        <v>1060</v>
      </c>
      <c r="B63" s="440"/>
      <c r="C63" s="443" t="s">
        <v>232</v>
      </c>
      <c r="D63" s="579">
        <v>53084.28</v>
      </c>
    </row>
    <row r="64" spans="1:5">
      <c r="A64" s="441"/>
      <c r="B64" s="442"/>
      <c r="C64" s="444"/>
      <c r="D64" s="580"/>
    </row>
    <row r="65" spans="1:5">
      <c r="A65" s="441"/>
      <c r="B65" s="442"/>
      <c r="C65" s="444"/>
      <c r="D65" s="580"/>
    </row>
    <row r="66" spans="1:5">
      <c r="A66" s="504"/>
      <c r="B66" s="449"/>
      <c r="C66" s="469"/>
      <c r="D66" s="581"/>
    </row>
    <row r="67" spans="1:5">
      <c r="A67" s="101" t="s">
        <v>275</v>
      </c>
      <c r="B67" s="32"/>
      <c r="C67" s="60" t="s">
        <v>315</v>
      </c>
      <c r="D67" s="121">
        <v>37244.61</v>
      </c>
    </row>
    <row r="68" spans="1:5">
      <c r="A68" s="461" t="s">
        <v>213</v>
      </c>
      <c r="B68" s="555"/>
      <c r="C68" s="60" t="s">
        <v>25</v>
      </c>
      <c r="D68" s="121">
        <v>6991.71</v>
      </c>
    </row>
    <row r="69" spans="1:5">
      <c r="A69" s="208" t="s">
        <v>189</v>
      </c>
      <c r="B69" s="49"/>
      <c r="C69" s="60" t="s">
        <v>1628</v>
      </c>
      <c r="D69" s="120">
        <v>1267.18</v>
      </c>
    </row>
    <row r="70" spans="1:5">
      <c r="A70" s="209" t="s">
        <v>1629</v>
      </c>
      <c r="B70" s="210"/>
      <c r="C70" s="68" t="s">
        <v>375</v>
      </c>
      <c r="D70" s="120">
        <v>859.12</v>
      </c>
    </row>
    <row r="71" spans="1:5">
      <c r="A71" s="461" t="s">
        <v>230</v>
      </c>
      <c r="B71" s="462"/>
      <c r="C71" s="60" t="s">
        <v>315</v>
      </c>
      <c r="D71" s="119">
        <v>32963.64</v>
      </c>
    </row>
    <row r="72" spans="1:5">
      <c r="A72" s="582" t="s">
        <v>1571</v>
      </c>
      <c r="B72" s="488"/>
      <c r="C72" s="443" t="s">
        <v>314</v>
      </c>
      <c r="D72" s="651">
        <v>950.1</v>
      </c>
    </row>
    <row r="73" spans="1:5">
      <c r="A73" s="585"/>
      <c r="B73" s="491"/>
      <c r="C73" s="469"/>
      <c r="D73" s="652"/>
    </row>
    <row r="74" spans="1:5">
      <c r="A74" s="100" t="s">
        <v>191</v>
      </c>
      <c r="B74" s="58"/>
      <c r="C74" s="60" t="s">
        <v>39</v>
      </c>
      <c r="D74" s="119">
        <v>5137.2</v>
      </c>
      <c r="E74" s="61"/>
    </row>
    <row r="75" spans="1:5">
      <c r="A75" s="461" t="s">
        <v>240</v>
      </c>
      <c r="B75" s="462"/>
      <c r="C75" s="60" t="s">
        <v>42</v>
      </c>
      <c r="D75" s="121">
        <v>41525.61</v>
      </c>
    </row>
    <row r="76" spans="1:5">
      <c r="A76" s="103" t="s">
        <v>50</v>
      </c>
      <c r="B76" s="47"/>
      <c r="C76" s="26"/>
      <c r="D76" s="195"/>
    </row>
    <row r="77" spans="1:5">
      <c r="A77" s="475" t="s">
        <v>347</v>
      </c>
      <c r="B77" s="476"/>
      <c r="C77" s="52"/>
      <c r="D77" s="196">
        <v>28332.42</v>
      </c>
    </row>
    <row r="78" spans="1:5" ht="13.5" thickBot="1">
      <c r="A78" s="475"/>
      <c r="B78" s="476"/>
      <c r="C78" s="107"/>
      <c r="D78" s="193"/>
    </row>
    <row r="79" spans="1:5" ht="13.5" thickBot="1">
      <c r="A79" s="114" t="s">
        <v>48</v>
      </c>
      <c r="B79" s="108"/>
      <c r="C79" s="108"/>
      <c r="D79" s="198">
        <f>SUM(D51,D63:D75)</f>
        <v>309269.05999999994</v>
      </c>
    </row>
    <row r="80" spans="1:5">
      <c r="A80" s="65"/>
      <c r="B80" s="39"/>
      <c r="C80" s="39"/>
      <c r="D80" s="37"/>
    </row>
    <row r="81" spans="1:4">
      <c r="A81" s="65"/>
      <c r="B81" s="39"/>
      <c r="C81" s="39"/>
      <c r="D81" s="37"/>
    </row>
    <row r="82" spans="1:4">
      <c r="A82" s="433" t="s">
        <v>180</v>
      </c>
      <c r="B82" s="433"/>
      <c r="C82" s="433"/>
      <c r="D82" s="433"/>
    </row>
    <row r="83" spans="1:4" ht="13.5" thickBot="1">
      <c r="A83" s="343"/>
      <c r="B83" s="343"/>
      <c r="C83" s="343"/>
      <c r="D83" s="343"/>
    </row>
    <row r="84" spans="1:4">
      <c r="A84" s="156" t="s">
        <v>130</v>
      </c>
      <c r="B84" s="122" t="s">
        <v>156</v>
      </c>
      <c r="C84" s="123"/>
      <c r="D84" s="124"/>
    </row>
    <row r="85" spans="1:4">
      <c r="A85" s="157" t="s">
        <v>131</v>
      </c>
      <c r="B85" s="424" t="s">
        <v>198</v>
      </c>
      <c r="C85" s="425"/>
      <c r="D85" s="426"/>
    </row>
    <row r="86" spans="1:4">
      <c r="A86" s="164"/>
      <c r="B86" s="427"/>
      <c r="C86" s="428"/>
      <c r="D86" s="429"/>
    </row>
    <row r="87" spans="1:4">
      <c r="A87" s="158"/>
      <c r="B87" s="427"/>
      <c r="C87" s="428"/>
      <c r="D87" s="429"/>
    </row>
    <row r="88" spans="1:4">
      <c r="A88" s="483" t="s">
        <v>132</v>
      </c>
      <c r="B88" s="424" t="s">
        <v>157</v>
      </c>
      <c r="C88" s="425"/>
      <c r="D88" s="426"/>
    </row>
    <row r="89" spans="1:4">
      <c r="A89" s="483"/>
      <c r="B89" s="427"/>
      <c r="C89" s="428"/>
      <c r="D89" s="429"/>
    </row>
    <row r="90" spans="1:4">
      <c r="A90" s="484"/>
      <c r="B90" s="430"/>
      <c r="C90" s="431"/>
      <c r="D90" s="432"/>
    </row>
    <row r="91" spans="1:4">
      <c r="A91" s="159" t="s">
        <v>159</v>
      </c>
      <c r="B91" s="424" t="s">
        <v>158</v>
      </c>
      <c r="C91" s="425"/>
      <c r="D91" s="426"/>
    </row>
    <row r="92" spans="1:4">
      <c r="A92" s="160"/>
      <c r="B92" s="427"/>
      <c r="C92" s="428"/>
      <c r="D92" s="429"/>
    </row>
    <row r="93" spans="1:4">
      <c r="A93" s="161"/>
      <c r="B93" s="427"/>
      <c r="C93" s="428"/>
      <c r="D93" s="429"/>
    </row>
    <row r="94" spans="1:4">
      <c r="A94" s="161"/>
      <c r="B94" s="427"/>
      <c r="C94" s="428"/>
      <c r="D94" s="429"/>
    </row>
    <row r="95" spans="1:4">
      <c r="A95" s="161"/>
      <c r="B95" s="427"/>
      <c r="C95" s="428"/>
      <c r="D95" s="429"/>
    </row>
    <row r="96" spans="1:4">
      <c r="A96" s="161"/>
      <c r="B96" s="427"/>
      <c r="C96" s="428"/>
      <c r="D96" s="429"/>
    </row>
    <row r="97" spans="1:4">
      <c r="A97" s="162"/>
      <c r="B97" s="430"/>
      <c r="C97" s="431"/>
      <c r="D97" s="432"/>
    </row>
    <row r="98" spans="1:4">
      <c r="A98" s="163" t="s">
        <v>160</v>
      </c>
      <c r="B98" s="45" t="s">
        <v>161</v>
      </c>
      <c r="C98" s="46"/>
      <c r="D98" s="126"/>
    </row>
    <row r="99" spans="1:4">
      <c r="A99" s="74" t="s">
        <v>162</v>
      </c>
      <c r="B99" s="424" t="s">
        <v>199</v>
      </c>
      <c r="C99" s="425"/>
      <c r="D99" s="426"/>
    </row>
    <row r="100" spans="1:4">
      <c r="A100" s="161"/>
      <c r="B100" s="427"/>
      <c r="C100" s="428"/>
      <c r="D100" s="429"/>
    </row>
    <row r="101" spans="1:4">
      <c r="A101" s="161"/>
      <c r="B101" s="427"/>
      <c r="C101" s="428"/>
      <c r="D101" s="429"/>
    </row>
    <row r="102" spans="1:4">
      <c r="A102" s="161"/>
      <c r="B102" s="427"/>
      <c r="C102" s="428"/>
      <c r="D102" s="429"/>
    </row>
    <row r="103" spans="1:4">
      <c r="A103" s="161"/>
      <c r="B103" s="427"/>
      <c r="C103" s="428"/>
      <c r="D103" s="429"/>
    </row>
    <row r="104" spans="1:4">
      <c r="A104" s="161"/>
      <c r="B104" s="427"/>
      <c r="C104" s="428"/>
      <c r="D104" s="429"/>
    </row>
    <row r="105" spans="1:4">
      <c r="A105" s="74" t="s">
        <v>163</v>
      </c>
      <c r="B105" s="436" t="s">
        <v>164</v>
      </c>
      <c r="C105" s="437"/>
      <c r="D105" s="438"/>
    </row>
    <row r="106" spans="1:4">
      <c r="A106" s="74" t="s">
        <v>165</v>
      </c>
      <c r="B106" s="424" t="s">
        <v>201</v>
      </c>
      <c r="C106" s="425"/>
      <c r="D106" s="426"/>
    </row>
    <row r="107" spans="1:4">
      <c r="A107" s="161"/>
      <c r="B107" s="427"/>
      <c r="C107" s="428"/>
      <c r="D107" s="429"/>
    </row>
    <row r="108" spans="1:4">
      <c r="A108" s="161"/>
      <c r="B108" s="427"/>
      <c r="C108" s="428"/>
      <c r="D108" s="429"/>
    </row>
    <row r="109" spans="1:4">
      <c r="A109" s="162"/>
      <c r="B109" s="430"/>
      <c r="C109" s="431"/>
      <c r="D109" s="432"/>
    </row>
    <row r="110" spans="1:4">
      <c r="A110" s="77" t="s">
        <v>166</v>
      </c>
      <c r="B110" s="496" t="s">
        <v>193</v>
      </c>
      <c r="C110" s="497"/>
      <c r="D110" s="498"/>
    </row>
    <row r="111" spans="1:4">
      <c r="A111" s="75"/>
      <c r="B111" s="499"/>
      <c r="C111" s="500"/>
      <c r="D111" s="501"/>
    </row>
    <row r="112" spans="1:4">
      <c r="A112" s="164" t="s">
        <v>168</v>
      </c>
      <c r="B112" s="500" t="s">
        <v>194</v>
      </c>
      <c r="C112" s="500"/>
      <c r="D112" s="501"/>
    </row>
    <row r="113" spans="1:4">
      <c r="A113" s="74" t="s">
        <v>170</v>
      </c>
      <c r="B113" s="424" t="s">
        <v>173</v>
      </c>
      <c r="C113" s="425"/>
      <c r="D113" s="426"/>
    </row>
    <row r="114" spans="1:4">
      <c r="A114" s="162"/>
      <c r="B114" s="430"/>
      <c r="C114" s="431"/>
      <c r="D114" s="432"/>
    </row>
    <row r="115" spans="1:4" s="34" customFormat="1">
      <c r="A115" s="74" t="s">
        <v>172</v>
      </c>
      <c r="B115" s="436" t="s">
        <v>175</v>
      </c>
      <c r="C115" s="437"/>
      <c r="D115" s="438"/>
    </row>
    <row r="116" spans="1:4">
      <c r="A116" s="79" t="s">
        <v>174</v>
      </c>
      <c r="B116" s="424" t="s">
        <v>167</v>
      </c>
      <c r="C116" s="425"/>
      <c r="D116" s="426"/>
    </row>
    <row r="117" spans="1:4">
      <c r="A117" s="77"/>
      <c r="B117" s="427"/>
      <c r="C117" s="428"/>
      <c r="D117" s="429"/>
    </row>
    <row r="118" spans="1:4">
      <c r="A118" s="75"/>
      <c r="B118" s="430"/>
      <c r="C118" s="431"/>
      <c r="D118" s="432"/>
    </row>
    <row r="119" spans="1:4">
      <c r="A119" s="161" t="s">
        <v>176</v>
      </c>
      <c r="B119" s="424" t="s">
        <v>169</v>
      </c>
      <c r="C119" s="425"/>
      <c r="D119" s="426"/>
    </row>
    <row r="120" spans="1:4">
      <c r="A120" s="162"/>
      <c r="B120" s="430"/>
      <c r="C120" s="431"/>
      <c r="D120" s="432"/>
    </row>
    <row r="121" spans="1:4">
      <c r="A121" s="74" t="s">
        <v>178</v>
      </c>
      <c r="B121" s="424" t="s">
        <v>171</v>
      </c>
      <c r="C121" s="425"/>
      <c r="D121" s="426"/>
    </row>
    <row r="122" spans="1:4">
      <c r="A122" s="162"/>
      <c r="B122" s="430"/>
      <c r="C122" s="431"/>
      <c r="D122" s="432"/>
    </row>
    <row r="123" spans="1:4">
      <c r="A123" s="74" t="s">
        <v>195</v>
      </c>
      <c r="B123" s="424" t="s">
        <v>177</v>
      </c>
      <c r="C123" s="425"/>
      <c r="D123" s="426"/>
    </row>
    <row r="124" spans="1:4">
      <c r="A124" s="162"/>
      <c r="B124" s="430"/>
      <c r="C124" s="431"/>
      <c r="D124" s="432"/>
    </row>
    <row r="125" spans="1:4" ht="13.5" thickBot="1">
      <c r="A125" s="161" t="s">
        <v>182</v>
      </c>
      <c r="B125" s="452" t="s">
        <v>200</v>
      </c>
      <c r="C125" s="453"/>
      <c r="D125" s="454"/>
    </row>
    <row r="126" spans="1:4" ht="13.5" thickBot="1">
      <c r="A126" s="114" t="s">
        <v>48</v>
      </c>
      <c r="B126" s="108"/>
      <c r="C126" s="108"/>
      <c r="D126" s="115">
        <v>117013.75</v>
      </c>
    </row>
    <row r="127" spans="1:4" ht="13.5" thickBot="1">
      <c r="A127" s="530" t="s">
        <v>181</v>
      </c>
      <c r="B127" s="531"/>
      <c r="C127" s="531"/>
      <c r="D127" s="165"/>
    </row>
    <row r="128" spans="1:4">
      <c r="A128" s="219" t="s">
        <v>183</v>
      </c>
      <c r="B128" s="494" t="s">
        <v>1653</v>
      </c>
      <c r="C128" s="495"/>
      <c r="D128" s="165"/>
    </row>
    <row r="129" spans="1:4">
      <c r="A129" s="161"/>
      <c r="B129" s="427"/>
      <c r="C129" s="476"/>
      <c r="D129" s="116"/>
    </row>
    <row r="130" spans="1:4">
      <c r="A130" s="161"/>
      <c r="B130" s="427"/>
      <c r="C130" s="476"/>
      <c r="D130" s="116"/>
    </row>
    <row r="131" spans="1:4" ht="13.5" customHeight="1">
      <c r="A131" s="161"/>
      <c r="B131" s="427"/>
      <c r="C131" s="476"/>
      <c r="D131" s="116"/>
    </row>
    <row r="132" spans="1:4">
      <c r="A132" s="162"/>
      <c r="B132" s="430"/>
      <c r="C132" s="496"/>
      <c r="D132" s="154">
        <v>30965.83</v>
      </c>
    </row>
    <row r="133" spans="1:4">
      <c r="A133" s="74" t="s">
        <v>196</v>
      </c>
      <c r="B133" s="424" t="s">
        <v>311</v>
      </c>
      <c r="C133" s="493"/>
      <c r="D133" s="141"/>
    </row>
    <row r="134" spans="1:4">
      <c r="A134" s="162"/>
      <c r="B134" s="430"/>
      <c r="C134" s="496"/>
      <c r="D134" s="154">
        <v>856.2</v>
      </c>
    </row>
    <row r="135" spans="1:4" ht="13.5" thickBot="1">
      <c r="A135" s="74" t="s">
        <v>197</v>
      </c>
      <c r="B135" s="424" t="s">
        <v>1651</v>
      </c>
      <c r="C135" s="493"/>
      <c r="D135" s="141">
        <v>17409.36</v>
      </c>
    </row>
    <row r="136" spans="1:4" ht="13.5" thickBot="1">
      <c r="A136" s="344" t="s">
        <v>48</v>
      </c>
      <c r="B136" s="108"/>
      <c r="C136" s="108"/>
      <c r="D136" s="115">
        <f>SUM(D128:D135)</f>
        <v>49231.39</v>
      </c>
    </row>
    <row r="137" spans="1:4">
      <c r="A137" s="592" t="s">
        <v>53</v>
      </c>
      <c r="B137" s="593"/>
      <c r="C137" s="123"/>
      <c r="D137" s="361">
        <f>SUM(D48,D79,D126,D136)</f>
        <v>664352.54999999993</v>
      </c>
    </row>
    <row r="138" spans="1:4">
      <c r="A138" s="687" t="s">
        <v>1689</v>
      </c>
      <c r="B138" s="687"/>
      <c r="C138" s="687"/>
      <c r="D138" s="688">
        <v>3613038.2</v>
      </c>
    </row>
    <row r="139" spans="1:4">
      <c r="A139" s="687"/>
      <c r="B139" s="687"/>
      <c r="C139" s="687"/>
      <c r="D139" s="688"/>
    </row>
    <row r="140" spans="1:4">
      <c r="A140" s="562" t="s">
        <v>1688</v>
      </c>
      <c r="B140" s="562"/>
      <c r="C140" s="562"/>
      <c r="D140" s="683">
        <v>579646.62</v>
      </c>
    </row>
    <row r="141" spans="1:4">
      <c r="A141" s="577"/>
      <c r="B141" s="577"/>
      <c r="C141" s="577"/>
      <c r="D141" s="471"/>
    </row>
    <row r="142" spans="1:4" ht="13.5" thickBot="1">
      <c r="A142" s="594" t="s">
        <v>1666</v>
      </c>
      <c r="B142" s="595"/>
      <c r="C142" s="596"/>
      <c r="D142" s="364">
        <v>276585.01</v>
      </c>
    </row>
    <row r="143" spans="1:4">
      <c r="D143" s="61"/>
    </row>
    <row r="144" spans="1:4">
      <c r="D144" s="29"/>
    </row>
    <row r="145" spans="4:4">
      <c r="D145" s="29"/>
    </row>
    <row r="147" spans="4:4">
      <c r="D147" s="29"/>
    </row>
    <row r="148" spans="4:4">
      <c r="D148" s="29"/>
    </row>
    <row r="149" spans="4:4">
      <c r="D149" s="29"/>
    </row>
    <row r="150" spans="4:4">
      <c r="D150" s="29"/>
    </row>
  </sheetData>
  <mergeCells count="54">
    <mergeCell ref="D138:D139"/>
    <mergeCell ref="A140:C141"/>
    <mergeCell ref="D140:D141"/>
    <mergeCell ref="A1:D1"/>
    <mergeCell ref="A3:B3"/>
    <mergeCell ref="A4:B4"/>
    <mergeCell ref="A5:B5"/>
    <mergeCell ref="A6:B6"/>
    <mergeCell ref="A7:B7"/>
    <mergeCell ref="A8:B8"/>
    <mergeCell ref="A9:B9"/>
    <mergeCell ref="A10:B10"/>
    <mergeCell ref="A12:D13"/>
    <mergeCell ref="A57:B57"/>
    <mergeCell ref="A58:B59"/>
    <mergeCell ref="C58:C59"/>
    <mergeCell ref="D58:D59"/>
    <mergeCell ref="B106:D109"/>
    <mergeCell ref="A72:B73"/>
    <mergeCell ref="C72:C73"/>
    <mergeCell ref="D72:D73"/>
    <mergeCell ref="A60:B60"/>
    <mergeCell ref="C61:C62"/>
    <mergeCell ref="D61:D62"/>
    <mergeCell ref="A63:B66"/>
    <mergeCell ref="C63:C66"/>
    <mergeCell ref="A68:B68"/>
    <mergeCell ref="A71:B71"/>
    <mergeCell ref="D63:D66"/>
    <mergeCell ref="B105:D105"/>
    <mergeCell ref="A75:B75"/>
    <mergeCell ref="A77:B78"/>
    <mergeCell ref="A82:D82"/>
    <mergeCell ref="B85:D87"/>
    <mergeCell ref="A88:A90"/>
    <mergeCell ref="B88:D90"/>
    <mergeCell ref="B91:D97"/>
    <mergeCell ref="B99:D104"/>
    <mergeCell ref="B135:C135"/>
    <mergeCell ref="A137:B137"/>
    <mergeCell ref="A142:C142"/>
    <mergeCell ref="B128:C132"/>
    <mergeCell ref="B110:D111"/>
    <mergeCell ref="B112:D112"/>
    <mergeCell ref="B113:D114"/>
    <mergeCell ref="B115:D115"/>
    <mergeCell ref="B133:C134"/>
    <mergeCell ref="A127:C127"/>
    <mergeCell ref="B116:D118"/>
    <mergeCell ref="B119:D120"/>
    <mergeCell ref="B121:D122"/>
    <mergeCell ref="B123:D124"/>
    <mergeCell ref="B125:D125"/>
    <mergeCell ref="A138:C139"/>
  </mergeCells>
  <pageMargins left="0.43" right="0.33"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H149"/>
  <sheetViews>
    <sheetView topLeftCell="A118" zoomScale="80" zoomScaleNormal="80" workbookViewId="0">
      <selection activeCell="A139" sqref="A139:D142"/>
    </sheetView>
  </sheetViews>
  <sheetFormatPr defaultRowHeight="12.75"/>
  <cols>
    <col min="1" max="1" width="10.7109375" style="29" customWidth="1"/>
    <col min="2" max="2" width="40.140625" style="29" customWidth="1"/>
    <col min="3" max="3" width="24.140625" style="29" customWidth="1"/>
    <col min="4" max="4" width="18.28515625" style="29" customWidth="1"/>
    <col min="5" max="5" width="11.85546875" style="29" customWidth="1"/>
    <col min="6" max="7" width="11.42578125" style="29" bestFit="1" customWidth="1"/>
    <col min="8" max="8" width="10.28515625" style="29" bestFit="1" customWidth="1"/>
    <col min="9" max="9" width="11.42578125" style="29" bestFit="1" customWidth="1"/>
    <col min="10" max="10" width="9.140625" style="29"/>
    <col min="11" max="11" width="7.140625" style="29" customWidth="1"/>
    <col min="12" max="16384" width="9.140625" style="29"/>
  </cols>
  <sheetData>
    <row r="1" spans="1:8" ht="15" customHeight="1">
      <c r="A1" s="473" t="s">
        <v>514</v>
      </c>
      <c r="B1" s="473"/>
      <c r="C1" s="473"/>
      <c r="D1" s="473"/>
    </row>
    <row r="2" spans="1:8">
      <c r="A2" s="30"/>
      <c r="B2" s="30"/>
      <c r="C2" s="30"/>
      <c r="D2" s="30"/>
    </row>
    <row r="3" spans="1:8">
      <c r="A3" s="474" t="s">
        <v>94</v>
      </c>
      <c r="B3" s="474"/>
      <c r="C3" s="30"/>
      <c r="D3" s="30"/>
    </row>
    <row r="4" spans="1:8">
      <c r="A4" s="481" t="s">
        <v>47</v>
      </c>
      <c r="B4" s="481"/>
      <c r="C4" s="30">
        <v>1975</v>
      </c>
      <c r="D4" s="30"/>
    </row>
    <row r="5" spans="1:8">
      <c r="A5" s="481" t="s">
        <v>44</v>
      </c>
      <c r="B5" s="481"/>
      <c r="C5" s="30">
        <v>90</v>
      </c>
      <c r="D5" s="30"/>
    </row>
    <row r="6" spans="1:8">
      <c r="A6" s="481" t="s">
        <v>45</v>
      </c>
      <c r="B6" s="481"/>
      <c r="C6" s="30">
        <v>5</v>
      </c>
      <c r="D6" s="30"/>
    </row>
    <row r="7" spans="1:8" s="34" customFormat="1">
      <c r="A7" s="481" t="s">
        <v>46</v>
      </c>
      <c r="B7" s="481"/>
      <c r="C7" s="30">
        <v>6</v>
      </c>
      <c r="D7" s="30"/>
    </row>
    <row r="8" spans="1:8" s="34" customFormat="1">
      <c r="A8" s="481" t="s">
        <v>51</v>
      </c>
      <c r="B8" s="481"/>
      <c r="C8" s="66">
        <v>4516.1000000000004</v>
      </c>
      <c r="D8" s="30"/>
    </row>
    <row r="9" spans="1:8" s="34" customFormat="1">
      <c r="A9" s="481" t="s">
        <v>56</v>
      </c>
      <c r="B9" s="481"/>
      <c r="C9" s="66">
        <v>448.5</v>
      </c>
      <c r="D9" s="30"/>
    </row>
    <row r="10" spans="1:8" s="34" customFormat="1" ht="18.75" customHeight="1">
      <c r="A10" s="481" t="s">
        <v>52</v>
      </c>
      <c r="B10" s="481"/>
      <c r="C10" s="30">
        <v>156</v>
      </c>
      <c r="D10" s="30"/>
    </row>
    <row r="11" spans="1:8" s="34" customFormat="1" hidden="1">
      <c r="A11" s="30"/>
      <c r="B11" s="30"/>
      <c r="C11" s="30"/>
      <c r="D11" s="30"/>
    </row>
    <row r="12" spans="1:8">
      <c r="A12" s="61"/>
      <c r="H12" s="61"/>
    </row>
    <row r="13" spans="1:8">
      <c r="A13" s="479" t="s">
        <v>179</v>
      </c>
      <c r="B13" s="480"/>
      <c r="C13" s="480"/>
      <c r="D13" s="480"/>
    </row>
    <row r="14" spans="1:8" ht="13.5" thickBot="1">
      <c r="A14" s="480"/>
      <c r="B14" s="480"/>
      <c r="C14" s="480"/>
      <c r="D14" s="480"/>
    </row>
    <row r="15" spans="1:8">
      <c r="A15" s="81" t="s">
        <v>142</v>
      </c>
      <c r="B15" s="82"/>
      <c r="C15" s="82"/>
      <c r="D15" s="83"/>
    </row>
    <row r="16" spans="1:8">
      <c r="A16" s="84" t="s">
        <v>143</v>
      </c>
      <c r="B16" s="39"/>
      <c r="C16" s="39"/>
      <c r="D16" s="85"/>
    </row>
    <row r="17" spans="1:4">
      <c r="A17" s="86" t="s">
        <v>225</v>
      </c>
      <c r="B17" s="39"/>
      <c r="C17" s="39"/>
      <c r="D17" s="85"/>
    </row>
    <row r="18" spans="1:4">
      <c r="A18" s="172" t="s">
        <v>856</v>
      </c>
      <c r="B18" s="48" t="s">
        <v>894</v>
      </c>
      <c r="C18" s="48"/>
      <c r="D18" s="105">
        <v>10278.799999999999</v>
      </c>
    </row>
    <row r="19" spans="1:4">
      <c r="A19" s="86" t="s">
        <v>1516</v>
      </c>
      <c r="B19" s="39"/>
      <c r="C19" s="39"/>
      <c r="D19" s="85"/>
    </row>
    <row r="20" spans="1:4">
      <c r="A20" s="172" t="s">
        <v>611</v>
      </c>
      <c r="B20" s="48"/>
      <c r="C20" s="48"/>
      <c r="D20" s="105">
        <v>1995.14</v>
      </c>
    </row>
    <row r="21" spans="1:4">
      <c r="A21" s="84" t="s">
        <v>146</v>
      </c>
      <c r="B21" s="39"/>
      <c r="C21" s="39"/>
      <c r="D21" s="85"/>
    </row>
    <row r="22" spans="1:4">
      <c r="A22" s="86" t="s">
        <v>147</v>
      </c>
      <c r="B22" s="39"/>
      <c r="C22" s="39"/>
      <c r="D22" s="85"/>
    </row>
    <row r="23" spans="1:4">
      <c r="A23" s="87" t="s">
        <v>742</v>
      </c>
      <c r="B23" s="39" t="s">
        <v>743</v>
      </c>
      <c r="C23" s="39"/>
      <c r="D23" s="85"/>
    </row>
    <row r="24" spans="1:4">
      <c r="A24" s="172"/>
      <c r="B24" s="48" t="s">
        <v>744</v>
      </c>
      <c r="C24" s="48"/>
      <c r="D24" s="105">
        <v>4859.8599999999997</v>
      </c>
    </row>
    <row r="25" spans="1:4">
      <c r="A25" s="87" t="s">
        <v>1030</v>
      </c>
      <c r="B25" s="39" t="s">
        <v>1031</v>
      </c>
      <c r="C25" s="39"/>
      <c r="D25" s="155"/>
    </row>
    <row r="26" spans="1:4">
      <c r="A26" s="172"/>
      <c r="B26" s="48" t="s">
        <v>1032</v>
      </c>
      <c r="C26" s="48"/>
      <c r="D26" s="207">
        <v>2000.8</v>
      </c>
    </row>
    <row r="27" spans="1:4">
      <c r="A27" s="86" t="s">
        <v>284</v>
      </c>
      <c r="B27" s="39"/>
      <c r="C27" s="39"/>
      <c r="D27" s="80"/>
    </row>
    <row r="28" spans="1:4">
      <c r="A28" s="172" t="s">
        <v>647</v>
      </c>
      <c r="B28" s="48" t="s">
        <v>1029</v>
      </c>
      <c r="C28" s="48"/>
      <c r="D28" s="207">
        <v>1066.2</v>
      </c>
    </row>
    <row r="29" spans="1:4">
      <c r="A29" s="86" t="s">
        <v>285</v>
      </c>
      <c r="B29" s="39"/>
      <c r="C29" s="39"/>
      <c r="D29" s="85"/>
    </row>
    <row r="30" spans="1:4">
      <c r="A30" s="87" t="s">
        <v>363</v>
      </c>
      <c r="B30" s="39" t="s">
        <v>745</v>
      </c>
      <c r="C30" s="39"/>
      <c r="D30" s="85"/>
    </row>
    <row r="31" spans="1:4">
      <c r="A31" s="87"/>
      <c r="B31" s="39" t="s">
        <v>746</v>
      </c>
      <c r="C31" s="39"/>
      <c r="D31" s="85"/>
    </row>
    <row r="32" spans="1:4">
      <c r="A32" s="172"/>
      <c r="B32" s="48" t="s">
        <v>747</v>
      </c>
      <c r="C32" s="48"/>
      <c r="D32" s="207">
        <v>2464</v>
      </c>
    </row>
    <row r="33" spans="1:4">
      <c r="A33" s="87" t="s">
        <v>356</v>
      </c>
      <c r="B33" s="39" t="s">
        <v>1033</v>
      </c>
      <c r="C33" s="39"/>
      <c r="D33" s="85"/>
    </row>
    <row r="34" spans="1:4">
      <c r="A34" s="87"/>
      <c r="B34" s="39" t="s">
        <v>1034</v>
      </c>
      <c r="C34" s="39"/>
      <c r="D34" s="85"/>
    </row>
    <row r="35" spans="1:4">
      <c r="A35" s="87"/>
      <c r="B35" s="39" t="s">
        <v>1035</v>
      </c>
      <c r="C35" s="39"/>
      <c r="D35" s="85"/>
    </row>
    <row r="36" spans="1:4">
      <c r="A36" s="172"/>
      <c r="B36" s="48" t="s">
        <v>1036</v>
      </c>
      <c r="C36" s="48"/>
      <c r="D36" s="105">
        <v>6244.09</v>
      </c>
    </row>
    <row r="37" spans="1:4">
      <c r="A37" s="87" t="s">
        <v>1297</v>
      </c>
      <c r="B37" s="39" t="s">
        <v>1298</v>
      </c>
      <c r="C37" s="39"/>
      <c r="D37" s="85"/>
    </row>
    <row r="38" spans="1:4">
      <c r="A38" s="172"/>
      <c r="B38" s="48" t="s">
        <v>1299</v>
      </c>
      <c r="C38" s="48"/>
      <c r="D38" s="105">
        <v>1494.69</v>
      </c>
    </row>
    <row r="39" spans="1:4">
      <c r="A39" s="87" t="s">
        <v>356</v>
      </c>
      <c r="B39" s="39" t="s">
        <v>1462</v>
      </c>
      <c r="C39" s="39"/>
      <c r="D39" s="85"/>
    </row>
    <row r="40" spans="1:4">
      <c r="A40" s="172"/>
      <c r="B40" s="48" t="s">
        <v>1463</v>
      </c>
      <c r="C40" s="48"/>
      <c r="D40" s="105">
        <v>10551.16</v>
      </c>
    </row>
    <row r="41" spans="1:4">
      <c r="A41" s="86" t="s">
        <v>151</v>
      </c>
      <c r="B41" s="39"/>
      <c r="C41" s="39"/>
      <c r="D41" s="85"/>
    </row>
    <row r="42" spans="1:4">
      <c r="A42" s="87" t="s">
        <v>1300</v>
      </c>
      <c r="B42" s="39" t="s">
        <v>1301</v>
      </c>
      <c r="C42" s="39"/>
      <c r="D42" s="85"/>
    </row>
    <row r="43" spans="1:4">
      <c r="A43" s="172" t="s">
        <v>363</v>
      </c>
      <c r="B43" s="48" t="s">
        <v>1302</v>
      </c>
      <c r="C43" s="48"/>
      <c r="D43" s="105">
        <v>10655.38</v>
      </c>
    </row>
    <row r="44" spans="1:4">
      <c r="A44" s="409" t="s">
        <v>277</v>
      </c>
      <c r="B44" s="410"/>
      <c r="C44" s="46"/>
      <c r="D44" s="175"/>
    </row>
    <row r="45" spans="1:4">
      <c r="A45" s="180" t="s">
        <v>447</v>
      </c>
      <c r="B45" s="47"/>
      <c r="C45" s="47"/>
      <c r="D45" s="155"/>
    </row>
    <row r="46" spans="1:4">
      <c r="A46" s="87" t="s">
        <v>415</v>
      </c>
      <c r="B46" s="39"/>
      <c r="C46" s="39"/>
      <c r="D46" s="85"/>
    </row>
    <row r="47" spans="1:4">
      <c r="A47" s="87" t="s">
        <v>452</v>
      </c>
      <c r="B47" s="39"/>
      <c r="C47" s="39"/>
      <c r="D47" s="85"/>
    </row>
    <row r="48" spans="1:4">
      <c r="A48" s="87" t="s">
        <v>609</v>
      </c>
      <c r="B48" s="39"/>
      <c r="C48" s="39"/>
      <c r="D48" s="85"/>
    </row>
    <row r="49" spans="1:5">
      <c r="A49" s="87" t="s">
        <v>465</v>
      </c>
      <c r="B49" s="39"/>
      <c r="C49" s="39"/>
      <c r="D49" s="85"/>
    </row>
    <row r="50" spans="1:5">
      <c r="A50" s="87" t="s">
        <v>610</v>
      </c>
      <c r="B50" s="39"/>
      <c r="C50" s="39"/>
      <c r="D50" s="85"/>
    </row>
    <row r="51" spans="1:5" ht="13.5" thickBot="1">
      <c r="A51" s="87" t="s">
        <v>435</v>
      </c>
      <c r="B51" s="39"/>
      <c r="C51" s="39"/>
      <c r="D51" s="85">
        <v>59879.82</v>
      </c>
    </row>
    <row r="52" spans="1:5" ht="13.5" thickBot="1">
      <c r="A52" s="88" t="s">
        <v>48</v>
      </c>
      <c r="B52" s="89"/>
      <c r="C52" s="89"/>
      <c r="D52" s="90">
        <f>SUM(D16:D51)</f>
        <v>111489.94</v>
      </c>
    </row>
    <row r="53" spans="1:5" ht="13.5" thickBot="1">
      <c r="A53" s="295"/>
      <c r="B53" s="108"/>
      <c r="C53" s="108"/>
      <c r="D53" s="296"/>
      <c r="E53" s="28"/>
    </row>
    <row r="54" spans="1:5">
      <c r="A54" s="81" t="s">
        <v>152</v>
      </c>
      <c r="B54" s="82"/>
      <c r="C54" s="91"/>
      <c r="D54" s="92"/>
    </row>
    <row r="55" spans="1:5" s="39" customFormat="1">
      <c r="A55" s="86" t="s">
        <v>204</v>
      </c>
      <c r="B55" s="41"/>
      <c r="C55" s="64"/>
      <c r="D55" s="116">
        <v>103227.12</v>
      </c>
    </row>
    <row r="56" spans="1:5">
      <c r="A56" s="86" t="s">
        <v>50</v>
      </c>
      <c r="B56" s="39"/>
      <c r="C56" s="52"/>
      <c r="D56" s="93"/>
    </row>
    <row r="57" spans="1:5">
      <c r="A57" s="172" t="s">
        <v>322</v>
      </c>
      <c r="B57" s="48"/>
      <c r="C57" s="24" t="s">
        <v>1630</v>
      </c>
      <c r="D57" s="96"/>
    </row>
    <row r="58" spans="1:5">
      <c r="A58" s="256" t="s">
        <v>333</v>
      </c>
      <c r="B58" s="46"/>
      <c r="C58" s="22" t="s">
        <v>317</v>
      </c>
      <c r="D58" s="255"/>
    </row>
    <row r="59" spans="1:5">
      <c r="A59" s="97" t="s">
        <v>326</v>
      </c>
      <c r="B59" s="59"/>
      <c r="C59" s="213" t="s">
        <v>41</v>
      </c>
      <c r="D59" s="206"/>
    </row>
    <row r="60" spans="1:5">
      <c r="A60" s="502" t="s">
        <v>328</v>
      </c>
      <c r="B60" s="588"/>
      <c r="C60" s="232" t="s">
        <v>39</v>
      </c>
      <c r="D60" s="237"/>
    </row>
    <row r="61" spans="1:5">
      <c r="A61" s="506" t="s">
        <v>327</v>
      </c>
      <c r="B61" s="589"/>
      <c r="C61" s="455" t="s">
        <v>40</v>
      </c>
      <c r="D61" s="638"/>
    </row>
    <row r="62" spans="1:5">
      <c r="A62" s="508"/>
      <c r="B62" s="548"/>
      <c r="C62" s="456"/>
      <c r="D62" s="639"/>
    </row>
    <row r="63" spans="1:5">
      <c r="A63" s="459" t="s">
        <v>329</v>
      </c>
      <c r="B63" s="460"/>
      <c r="C63" s="204" t="s">
        <v>40</v>
      </c>
      <c r="D63" s="206"/>
    </row>
    <row r="64" spans="1:5">
      <c r="A64" s="97" t="s">
        <v>330</v>
      </c>
      <c r="B64" s="54"/>
      <c r="C64" s="465" t="s">
        <v>41</v>
      </c>
      <c r="D64" s="586"/>
    </row>
    <row r="65" spans="1:5">
      <c r="A65" s="98" t="s">
        <v>331</v>
      </c>
      <c r="B65" s="55"/>
      <c r="C65" s="466"/>
      <c r="D65" s="587"/>
    </row>
    <row r="66" spans="1:5">
      <c r="A66" s="101" t="s">
        <v>154</v>
      </c>
      <c r="B66" s="32"/>
      <c r="C66" s="60" t="s">
        <v>315</v>
      </c>
      <c r="D66" s="134">
        <v>27162.04</v>
      </c>
    </row>
    <row r="67" spans="1:5">
      <c r="A67" s="461" t="s">
        <v>187</v>
      </c>
      <c r="B67" s="462"/>
      <c r="C67" s="60" t="s">
        <v>26</v>
      </c>
      <c r="D67" s="134">
        <v>2739.1</v>
      </c>
    </row>
    <row r="68" spans="1:5">
      <c r="A68" s="101" t="s">
        <v>222</v>
      </c>
      <c r="B68" s="49"/>
      <c r="C68" s="60" t="s">
        <v>1517</v>
      </c>
      <c r="D68" s="134">
        <v>7188.41</v>
      </c>
    </row>
    <row r="69" spans="1:5">
      <c r="A69" s="461" t="s">
        <v>223</v>
      </c>
      <c r="B69" s="462"/>
      <c r="C69" s="60" t="s">
        <v>315</v>
      </c>
      <c r="D69" s="133">
        <v>27232.1</v>
      </c>
    </row>
    <row r="70" spans="1:5">
      <c r="A70" s="100" t="s">
        <v>190</v>
      </c>
      <c r="B70" s="58"/>
      <c r="C70" s="60" t="s">
        <v>125</v>
      </c>
      <c r="D70" s="132">
        <v>959.75</v>
      </c>
    </row>
    <row r="71" spans="1:5">
      <c r="A71" s="628" t="s">
        <v>269</v>
      </c>
      <c r="B71" s="629"/>
      <c r="C71" s="60" t="s">
        <v>1037</v>
      </c>
      <c r="D71" s="134">
        <v>5011.16</v>
      </c>
    </row>
    <row r="72" spans="1:5">
      <c r="A72" s="100" t="s">
        <v>239</v>
      </c>
      <c r="B72" s="58"/>
      <c r="C72" s="60" t="s">
        <v>39</v>
      </c>
      <c r="D72" s="133">
        <v>3432.23</v>
      </c>
      <c r="E72" s="61"/>
    </row>
    <row r="73" spans="1:5" ht="15" customHeight="1">
      <c r="A73" s="549" t="s">
        <v>1518</v>
      </c>
      <c r="B73" s="550"/>
      <c r="C73" s="539" t="s">
        <v>1376</v>
      </c>
      <c r="D73" s="445">
        <v>2812.21</v>
      </c>
      <c r="E73" s="61"/>
    </row>
    <row r="74" spans="1:5">
      <c r="A74" s="551"/>
      <c r="B74" s="552"/>
      <c r="C74" s="541"/>
      <c r="D74" s="505"/>
      <c r="E74" s="61"/>
    </row>
    <row r="75" spans="1:5">
      <c r="A75" s="461" t="s">
        <v>240</v>
      </c>
      <c r="B75" s="462"/>
      <c r="C75" s="60" t="s">
        <v>42</v>
      </c>
      <c r="D75" s="134">
        <v>29309.51</v>
      </c>
    </row>
    <row r="76" spans="1:5">
      <c r="A76" s="103" t="s">
        <v>50</v>
      </c>
      <c r="B76" s="47"/>
      <c r="C76" s="26"/>
      <c r="D76" s="653">
        <v>11965.37</v>
      </c>
    </row>
    <row r="77" spans="1:5">
      <c r="A77" s="475" t="s">
        <v>347</v>
      </c>
      <c r="B77" s="476"/>
      <c r="C77" s="52"/>
      <c r="D77" s="654"/>
    </row>
    <row r="78" spans="1:5" ht="13.5" thickBot="1">
      <c r="A78" s="475"/>
      <c r="B78" s="476"/>
      <c r="C78" s="107"/>
      <c r="D78" s="655"/>
    </row>
    <row r="79" spans="1:5" ht="13.5" thickBot="1">
      <c r="A79" s="114" t="s">
        <v>48</v>
      </c>
      <c r="B79" s="108"/>
      <c r="C79" s="108"/>
      <c r="D79" s="72">
        <f>SUM(D55,D66:D75)</f>
        <v>209073.63000000003</v>
      </c>
    </row>
    <row r="80" spans="1:5">
      <c r="A80" s="65"/>
      <c r="B80" s="39"/>
      <c r="C80" s="39"/>
      <c r="D80" s="37"/>
    </row>
    <row r="81" spans="1:4">
      <c r="A81" s="65"/>
      <c r="B81" s="39"/>
      <c r="C81" s="39"/>
      <c r="D81" s="37"/>
    </row>
    <row r="82" spans="1:4" ht="12.75" customHeight="1">
      <c r="A82" s="433" t="s">
        <v>180</v>
      </c>
      <c r="B82" s="433"/>
      <c r="C82" s="433"/>
      <c r="D82" s="433"/>
    </row>
    <row r="83" spans="1:4" ht="13.5" thickBot="1">
      <c r="A83" s="185"/>
      <c r="B83" s="185"/>
      <c r="C83" s="185"/>
      <c r="D83" s="185"/>
    </row>
    <row r="84" spans="1:4">
      <c r="A84" s="156" t="s">
        <v>130</v>
      </c>
      <c r="B84" s="122" t="s">
        <v>156</v>
      </c>
      <c r="C84" s="123"/>
      <c r="D84" s="124"/>
    </row>
    <row r="85" spans="1:4">
      <c r="A85" s="157" t="s">
        <v>131</v>
      </c>
      <c r="B85" s="424" t="s">
        <v>198</v>
      </c>
      <c r="C85" s="425"/>
      <c r="D85" s="426"/>
    </row>
    <row r="86" spans="1:4" ht="12.75" customHeight="1">
      <c r="A86" s="164"/>
      <c r="B86" s="427"/>
      <c r="C86" s="428"/>
      <c r="D86" s="429"/>
    </row>
    <row r="87" spans="1:4">
      <c r="A87" s="158"/>
      <c r="B87" s="427"/>
      <c r="C87" s="428"/>
      <c r="D87" s="429"/>
    </row>
    <row r="88" spans="1:4" ht="12.75" customHeight="1">
      <c r="A88" s="483" t="s">
        <v>132</v>
      </c>
      <c r="B88" s="424" t="s">
        <v>157</v>
      </c>
      <c r="C88" s="425"/>
      <c r="D88" s="426"/>
    </row>
    <row r="89" spans="1:4">
      <c r="A89" s="483"/>
      <c r="B89" s="427"/>
      <c r="C89" s="428"/>
      <c r="D89" s="429"/>
    </row>
    <row r="90" spans="1:4">
      <c r="A90" s="484"/>
      <c r="B90" s="430"/>
      <c r="C90" s="431"/>
      <c r="D90" s="432"/>
    </row>
    <row r="91" spans="1:4">
      <c r="A91" s="159" t="s">
        <v>159</v>
      </c>
      <c r="B91" s="424" t="s">
        <v>158</v>
      </c>
      <c r="C91" s="425"/>
      <c r="D91" s="426"/>
    </row>
    <row r="92" spans="1:4">
      <c r="A92" s="160"/>
      <c r="B92" s="427"/>
      <c r="C92" s="428"/>
      <c r="D92" s="429"/>
    </row>
    <row r="93" spans="1:4">
      <c r="A93" s="161"/>
      <c r="B93" s="427"/>
      <c r="C93" s="428"/>
      <c r="D93" s="429"/>
    </row>
    <row r="94" spans="1:4">
      <c r="A94" s="161"/>
      <c r="B94" s="427"/>
      <c r="C94" s="428"/>
      <c r="D94" s="429"/>
    </row>
    <row r="95" spans="1:4">
      <c r="A95" s="161"/>
      <c r="B95" s="427"/>
      <c r="C95" s="428"/>
      <c r="D95" s="429"/>
    </row>
    <row r="96" spans="1:4">
      <c r="A96" s="161"/>
      <c r="B96" s="427"/>
      <c r="C96" s="428"/>
      <c r="D96" s="429"/>
    </row>
    <row r="97" spans="1:4" ht="12.75" customHeight="1">
      <c r="A97" s="161"/>
      <c r="B97" s="427"/>
      <c r="C97" s="428"/>
      <c r="D97" s="429"/>
    </row>
    <row r="98" spans="1:4">
      <c r="A98" s="163" t="s">
        <v>160</v>
      </c>
      <c r="B98" s="45" t="s">
        <v>161</v>
      </c>
      <c r="C98" s="46"/>
      <c r="D98" s="126"/>
    </row>
    <row r="99" spans="1:4">
      <c r="A99" s="74" t="s">
        <v>162</v>
      </c>
      <c r="B99" s="424" t="s">
        <v>199</v>
      </c>
      <c r="C99" s="425"/>
      <c r="D99" s="426"/>
    </row>
    <row r="100" spans="1:4">
      <c r="A100" s="161"/>
      <c r="B100" s="427"/>
      <c r="C100" s="428"/>
      <c r="D100" s="429"/>
    </row>
    <row r="101" spans="1:4">
      <c r="A101" s="161"/>
      <c r="B101" s="427"/>
      <c r="C101" s="428"/>
      <c r="D101" s="429"/>
    </row>
    <row r="102" spans="1:4" ht="12.75" customHeight="1">
      <c r="A102" s="161"/>
      <c r="B102" s="427"/>
      <c r="C102" s="428"/>
      <c r="D102" s="429"/>
    </row>
    <row r="103" spans="1:4">
      <c r="A103" s="161"/>
      <c r="B103" s="427"/>
      <c r="C103" s="428"/>
      <c r="D103" s="429"/>
    </row>
    <row r="104" spans="1:4">
      <c r="A104" s="162"/>
      <c r="B104" s="430"/>
      <c r="C104" s="431"/>
      <c r="D104" s="432"/>
    </row>
    <row r="105" spans="1:4">
      <c r="A105" s="163" t="s">
        <v>163</v>
      </c>
      <c r="B105" s="436" t="s">
        <v>164</v>
      </c>
      <c r="C105" s="437"/>
      <c r="D105" s="438"/>
    </row>
    <row r="106" spans="1:4">
      <c r="A106" s="74" t="s">
        <v>165</v>
      </c>
      <c r="B106" s="424" t="s">
        <v>201</v>
      </c>
      <c r="C106" s="425"/>
      <c r="D106" s="426"/>
    </row>
    <row r="107" spans="1:4">
      <c r="A107" s="161"/>
      <c r="B107" s="427"/>
      <c r="C107" s="428"/>
      <c r="D107" s="429"/>
    </row>
    <row r="108" spans="1:4">
      <c r="A108" s="161"/>
      <c r="B108" s="427"/>
      <c r="C108" s="428"/>
      <c r="D108" s="429"/>
    </row>
    <row r="109" spans="1:4">
      <c r="A109" s="162"/>
      <c r="B109" s="430"/>
      <c r="C109" s="431"/>
      <c r="D109" s="432"/>
    </row>
    <row r="110" spans="1:4">
      <c r="A110" s="77" t="s">
        <v>166</v>
      </c>
      <c r="B110" s="496" t="s">
        <v>193</v>
      </c>
      <c r="C110" s="497"/>
      <c r="D110" s="498"/>
    </row>
    <row r="111" spans="1:4">
      <c r="A111" s="75"/>
      <c r="B111" s="499"/>
      <c r="C111" s="500"/>
      <c r="D111" s="501"/>
    </row>
    <row r="112" spans="1:4" ht="27" customHeight="1">
      <c r="A112" s="164" t="s">
        <v>168</v>
      </c>
      <c r="B112" s="500" t="s">
        <v>194</v>
      </c>
      <c r="C112" s="500"/>
      <c r="D112" s="501"/>
    </row>
    <row r="113" spans="1:4">
      <c r="A113" s="74" t="s">
        <v>170</v>
      </c>
      <c r="B113" s="424" t="s">
        <v>173</v>
      </c>
      <c r="C113" s="425"/>
      <c r="D113" s="426"/>
    </row>
    <row r="114" spans="1:4">
      <c r="A114" s="162"/>
      <c r="B114" s="430"/>
      <c r="C114" s="431"/>
      <c r="D114" s="432"/>
    </row>
    <row r="115" spans="1:4">
      <c r="A115" s="74" t="s">
        <v>172</v>
      </c>
      <c r="B115" s="436" t="s">
        <v>175</v>
      </c>
      <c r="C115" s="437"/>
      <c r="D115" s="438"/>
    </row>
    <row r="116" spans="1:4">
      <c r="A116" s="79" t="s">
        <v>174</v>
      </c>
      <c r="B116" s="424" t="s">
        <v>167</v>
      </c>
      <c r="C116" s="425"/>
      <c r="D116" s="426"/>
    </row>
    <row r="117" spans="1:4">
      <c r="A117" s="77"/>
      <c r="B117" s="427"/>
      <c r="C117" s="428"/>
      <c r="D117" s="429"/>
    </row>
    <row r="118" spans="1:4" s="34" customFormat="1">
      <c r="A118" s="75"/>
      <c r="B118" s="430"/>
      <c r="C118" s="431"/>
      <c r="D118" s="432"/>
    </row>
    <row r="119" spans="1:4">
      <c r="A119" s="161" t="s">
        <v>176</v>
      </c>
      <c r="B119" s="424" t="s">
        <v>169</v>
      </c>
      <c r="C119" s="425"/>
      <c r="D119" s="426"/>
    </row>
    <row r="120" spans="1:4">
      <c r="A120" s="162"/>
      <c r="B120" s="430"/>
      <c r="C120" s="431"/>
      <c r="D120" s="432"/>
    </row>
    <row r="121" spans="1:4">
      <c r="A121" s="74" t="s">
        <v>178</v>
      </c>
      <c r="B121" s="424" t="s">
        <v>171</v>
      </c>
      <c r="C121" s="425"/>
      <c r="D121" s="426"/>
    </row>
    <row r="122" spans="1:4">
      <c r="A122" s="162"/>
      <c r="B122" s="430"/>
      <c r="C122" s="431"/>
      <c r="D122" s="432"/>
    </row>
    <row r="123" spans="1:4">
      <c r="A123" s="74" t="s">
        <v>195</v>
      </c>
      <c r="B123" s="424" t="s">
        <v>177</v>
      </c>
      <c r="C123" s="425"/>
      <c r="D123" s="426"/>
    </row>
    <row r="124" spans="1:4">
      <c r="A124" s="162"/>
      <c r="B124" s="430"/>
      <c r="C124" s="431"/>
      <c r="D124" s="432"/>
    </row>
    <row r="125" spans="1:4" ht="27.75" customHeight="1" thickBot="1">
      <c r="A125" s="242" t="s">
        <v>182</v>
      </c>
      <c r="B125" s="452" t="s">
        <v>200</v>
      </c>
      <c r="C125" s="453"/>
      <c r="D125" s="454"/>
    </row>
    <row r="126" spans="1:4" ht="13.5" thickBot="1">
      <c r="A126" s="114" t="s">
        <v>48</v>
      </c>
      <c r="B126" s="108"/>
      <c r="C126" s="108"/>
      <c r="D126" s="115">
        <v>86438.15</v>
      </c>
    </row>
    <row r="127" spans="1:4">
      <c r="A127" s="626" t="s">
        <v>181</v>
      </c>
      <c r="B127" s="627"/>
      <c r="C127" s="627"/>
      <c r="D127" s="282"/>
    </row>
    <row r="128" spans="1:4" ht="12.75" customHeight="1">
      <c r="A128" s="74" t="s">
        <v>183</v>
      </c>
      <c r="B128" s="424" t="s">
        <v>1653</v>
      </c>
      <c r="C128" s="493"/>
      <c r="D128" s="141"/>
    </row>
    <row r="129" spans="1:4">
      <c r="A129" s="161"/>
      <c r="B129" s="427"/>
      <c r="C129" s="476"/>
      <c r="D129" s="116"/>
    </row>
    <row r="130" spans="1:4">
      <c r="A130" s="161"/>
      <c r="B130" s="427"/>
      <c r="C130" s="476"/>
      <c r="D130" s="116"/>
    </row>
    <row r="131" spans="1:4">
      <c r="A131" s="161"/>
      <c r="B131" s="427"/>
      <c r="C131" s="476"/>
      <c r="D131" s="116"/>
    </row>
    <row r="132" spans="1:4">
      <c r="A132" s="161"/>
      <c r="B132" s="427"/>
      <c r="C132" s="476"/>
      <c r="D132" s="116"/>
    </row>
    <row r="133" spans="1:4">
      <c r="A133" s="162"/>
      <c r="B133" s="430"/>
      <c r="C133" s="496"/>
      <c r="D133" s="154">
        <v>24612.75</v>
      </c>
    </row>
    <row r="134" spans="1:4">
      <c r="A134" s="74" t="s">
        <v>196</v>
      </c>
      <c r="B134" s="424" t="s">
        <v>311</v>
      </c>
      <c r="C134" s="493"/>
      <c r="D134" s="141"/>
    </row>
    <row r="135" spans="1:4">
      <c r="A135" s="162"/>
      <c r="B135" s="430"/>
      <c r="C135" s="496"/>
      <c r="D135" s="154">
        <v>677.45</v>
      </c>
    </row>
    <row r="136" spans="1:4" ht="13.5" thickBot="1">
      <c r="A136" s="74" t="s">
        <v>197</v>
      </c>
      <c r="B136" s="424" t="s">
        <v>1651</v>
      </c>
      <c r="C136" s="493"/>
      <c r="D136" s="141">
        <v>13864.43</v>
      </c>
    </row>
    <row r="137" spans="1:4" ht="13.5" thickBot="1">
      <c r="A137" s="214" t="s">
        <v>48</v>
      </c>
      <c r="B137" s="108"/>
      <c r="C137" s="108"/>
      <c r="D137" s="115">
        <f>SUM(D128:D136)</f>
        <v>39154.630000000005</v>
      </c>
    </row>
    <row r="138" spans="1:4">
      <c r="A138" s="522" t="s">
        <v>53</v>
      </c>
      <c r="B138" s="523"/>
      <c r="C138" s="46"/>
      <c r="D138" s="33">
        <f>SUM(D52,D79,D126,D137)</f>
        <v>446156.35000000009</v>
      </c>
    </row>
    <row r="139" spans="1:4">
      <c r="A139" s="687" t="s">
        <v>1686</v>
      </c>
      <c r="B139" s="687"/>
      <c r="C139" s="687"/>
      <c r="D139" s="688">
        <v>1645563.9800000002</v>
      </c>
    </row>
    <row r="140" spans="1:4">
      <c r="A140" s="687"/>
      <c r="B140" s="687"/>
      <c r="C140" s="687"/>
      <c r="D140" s="688"/>
    </row>
    <row r="141" spans="1:4">
      <c r="A141" s="562" t="s">
        <v>1687</v>
      </c>
      <c r="B141" s="562"/>
      <c r="C141" s="562"/>
      <c r="D141" s="683">
        <v>370501.36</v>
      </c>
    </row>
    <row r="142" spans="1:4">
      <c r="A142" s="577"/>
      <c r="B142" s="577"/>
      <c r="C142" s="577"/>
      <c r="D142" s="471"/>
    </row>
    <row r="143" spans="1:4">
      <c r="A143" s="486" t="s">
        <v>1665</v>
      </c>
      <c r="B143" s="487"/>
      <c r="C143" s="488"/>
      <c r="D143" s="470">
        <v>113978.58</v>
      </c>
    </row>
    <row r="144" spans="1:4">
      <c r="A144" s="489"/>
      <c r="B144" s="490"/>
      <c r="C144" s="491"/>
      <c r="D144" s="492"/>
    </row>
    <row r="148" spans="1:4" ht="15">
      <c r="A148"/>
      <c r="B148"/>
      <c r="C148"/>
      <c r="D148"/>
    </row>
    <row r="149" spans="1:4" ht="15">
      <c r="A149"/>
      <c r="B149"/>
      <c r="C149"/>
      <c r="D149"/>
    </row>
  </sheetData>
  <mergeCells count="54">
    <mergeCell ref="A138:B138"/>
    <mergeCell ref="A143:C144"/>
    <mergeCell ref="B134:C135"/>
    <mergeCell ref="B136:C136"/>
    <mergeCell ref="B125:D125"/>
    <mergeCell ref="D143:D144"/>
    <mergeCell ref="A127:C127"/>
    <mergeCell ref="B128:C133"/>
    <mergeCell ref="A139:C140"/>
    <mergeCell ref="D139:D140"/>
    <mergeCell ref="A141:C142"/>
    <mergeCell ref="D141:D142"/>
    <mergeCell ref="C64:C65"/>
    <mergeCell ref="D64:D65"/>
    <mergeCell ref="B91:D97"/>
    <mergeCell ref="B99:D104"/>
    <mergeCell ref="A67:B67"/>
    <mergeCell ref="A82:D82"/>
    <mergeCell ref="B85:D87"/>
    <mergeCell ref="A88:A90"/>
    <mergeCell ref="B88:D90"/>
    <mergeCell ref="D73:D74"/>
    <mergeCell ref="A73:B74"/>
    <mergeCell ref="C73:C74"/>
    <mergeCell ref="A75:B75"/>
    <mergeCell ref="D76:D78"/>
    <mergeCell ref="A77:B78"/>
    <mergeCell ref="B116:D118"/>
    <mergeCell ref="B119:D120"/>
    <mergeCell ref="B121:D122"/>
    <mergeCell ref="B123:D124"/>
    <mergeCell ref="A69:B69"/>
    <mergeCell ref="A71:B71"/>
    <mergeCell ref="B115:D115"/>
    <mergeCell ref="B106:D109"/>
    <mergeCell ref="B105:D105"/>
    <mergeCell ref="B113:D114"/>
    <mergeCell ref="B110:D111"/>
    <mergeCell ref="B112:D112"/>
    <mergeCell ref="A60:B60"/>
    <mergeCell ref="A63:B63"/>
    <mergeCell ref="A61:B62"/>
    <mergeCell ref="A13:D14"/>
    <mergeCell ref="C61:C62"/>
    <mergeCell ref="D61:D62"/>
    <mergeCell ref="A7:B7"/>
    <mergeCell ref="A8:B8"/>
    <mergeCell ref="A9:B9"/>
    <mergeCell ref="A10:B10"/>
    <mergeCell ref="A1:D1"/>
    <mergeCell ref="A3:B3"/>
    <mergeCell ref="A4:B4"/>
    <mergeCell ref="A5:B5"/>
    <mergeCell ref="A6:B6"/>
  </mergeCells>
  <pageMargins left="0.36" right="0.4" top="0.38" bottom="0.91"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E186"/>
  <sheetViews>
    <sheetView topLeftCell="A133" zoomScale="80" zoomScaleNormal="80" workbookViewId="0">
      <selection activeCell="A138" sqref="A138:D141"/>
    </sheetView>
  </sheetViews>
  <sheetFormatPr defaultRowHeight="15"/>
  <cols>
    <col min="1" max="1" width="13.140625" customWidth="1"/>
    <col min="2" max="2" width="35.5703125" customWidth="1"/>
    <col min="3" max="3" width="22.42578125" customWidth="1"/>
    <col min="4" max="4" width="22.140625" customWidth="1"/>
    <col min="5" max="5" width="13.85546875" style="10" customWidth="1"/>
    <col min="6" max="7" width="12.42578125" bestFit="1" customWidth="1"/>
    <col min="8" max="8" width="10.28515625" bestFit="1" customWidth="1"/>
    <col min="9" max="9" width="11.42578125" bestFit="1" customWidth="1"/>
  </cols>
  <sheetData>
    <row r="1" spans="1:5" ht="15" customHeight="1">
      <c r="A1" s="473" t="s">
        <v>514</v>
      </c>
      <c r="B1" s="473"/>
      <c r="C1" s="473"/>
      <c r="D1" s="473"/>
    </row>
    <row r="2" spans="1:5">
      <c r="A2" s="30"/>
      <c r="B2" s="30"/>
      <c r="C2" s="30"/>
      <c r="D2" s="30"/>
    </row>
    <row r="3" spans="1:5">
      <c r="A3" s="474" t="s">
        <v>95</v>
      </c>
      <c r="B3" s="474"/>
      <c r="C3" s="30"/>
      <c r="D3" s="30"/>
    </row>
    <row r="4" spans="1:5">
      <c r="A4" s="481" t="s">
        <v>47</v>
      </c>
      <c r="B4" s="481"/>
      <c r="C4" s="30">
        <v>1981</v>
      </c>
      <c r="D4" s="30"/>
    </row>
    <row r="5" spans="1:5">
      <c r="A5" s="481" t="s">
        <v>44</v>
      </c>
      <c r="B5" s="481"/>
      <c r="C5" s="30">
        <v>72</v>
      </c>
      <c r="D5" s="30"/>
    </row>
    <row r="6" spans="1:5">
      <c r="A6" s="481" t="s">
        <v>45</v>
      </c>
      <c r="B6" s="481"/>
      <c r="C6" s="30">
        <v>9</v>
      </c>
      <c r="D6" s="30"/>
    </row>
    <row r="7" spans="1:5">
      <c r="A7" s="481" t="s">
        <v>46</v>
      </c>
      <c r="B7" s="481"/>
      <c r="C7" s="30">
        <v>2</v>
      </c>
      <c r="D7" s="30"/>
    </row>
    <row r="8" spans="1:5">
      <c r="A8" s="481" t="s">
        <v>51</v>
      </c>
      <c r="B8" s="481"/>
      <c r="C8" s="30">
        <v>3840.4</v>
      </c>
      <c r="D8" s="30"/>
    </row>
    <row r="9" spans="1:5">
      <c r="A9" s="481" t="s">
        <v>56</v>
      </c>
      <c r="B9" s="481"/>
      <c r="C9" s="66">
        <v>484.2</v>
      </c>
      <c r="D9" s="30"/>
    </row>
    <row r="10" spans="1:5">
      <c r="A10" s="481" t="s">
        <v>52</v>
      </c>
      <c r="B10" s="481"/>
      <c r="C10" s="30">
        <v>146</v>
      </c>
      <c r="D10" s="30"/>
    </row>
    <row r="11" spans="1:5" s="5" customFormat="1">
      <c r="A11" s="479" t="s">
        <v>179</v>
      </c>
      <c r="B11" s="480"/>
      <c r="C11" s="480"/>
      <c r="D11" s="480"/>
      <c r="E11" s="11"/>
    </row>
    <row r="12" spans="1:5" s="5" customFormat="1" ht="15.75" thickBot="1">
      <c r="A12" s="480"/>
      <c r="B12" s="480"/>
      <c r="C12" s="480"/>
      <c r="D12" s="480"/>
      <c r="E12" s="11"/>
    </row>
    <row r="13" spans="1:5" s="5" customFormat="1">
      <c r="A13" s="81" t="s">
        <v>142</v>
      </c>
      <c r="B13" s="82"/>
      <c r="C13" s="82"/>
      <c r="D13" s="83"/>
      <c r="E13" s="11"/>
    </row>
    <row r="14" spans="1:5" s="5" customFormat="1">
      <c r="A14" s="180" t="s">
        <v>281</v>
      </c>
      <c r="B14" s="47"/>
      <c r="C14" s="47"/>
      <c r="D14" s="155"/>
      <c r="E14" s="11"/>
    </row>
    <row r="15" spans="1:5" s="5" customFormat="1">
      <c r="A15" s="86" t="s">
        <v>282</v>
      </c>
      <c r="B15" s="39"/>
      <c r="C15" s="39"/>
      <c r="D15" s="85"/>
      <c r="E15" s="11"/>
    </row>
    <row r="16" spans="1:5" s="5" customFormat="1">
      <c r="A16" s="86" t="s">
        <v>356</v>
      </c>
      <c r="B16" s="39" t="s">
        <v>1163</v>
      </c>
      <c r="C16" s="39"/>
      <c r="D16" s="85"/>
      <c r="E16" s="11"/>
    </row>
    <row r="17" spans="1:5" s="5" customFormat="1">
      <c r="A17" s="86"/>
      <c r="B17" s="39" t="s">
        <v>1164</v>
      </c>
      <c r="C17" s="39"/>
      <c r="D17" s="85"/>
      <c r="E17" s="11"/>
    </row>
    <row r="18" spans="1:5" s="5" customFormat="1">
      <c r="A18" s="95"/>
      <c r="B18" s="48" t="s">
        <v>1165</v>
      </c>
      <c r="C18" s="48"/>
      <c r="D18" s="105">
        <v>7372.67</v>
      </c>
      <c r="E18" s="11"/>
    </row>
    <row r="19" spans="1:5" s="5" customFormat="1">
      <c r="A19" s="86" t="s">
        <v>297</v>
      </c>
      <c r="B19" s="39"/>
      <c r="C19" s="39"/>
      <c r="D19" s="85"/>
      <c r="E19" s="11"/>
    </row>
    <row r="20" spans="1:5" s="5" customFormat="1">
      <c r="A20" s="172" t="s">
        <v>356</v>
      </c>
      <c r="B20" s="48" t="s">
        <v>1038</v>
      </c>
      <c r="C20" s="48"/>
      <c r="D20" s="105">
        <v>122.57</v>
      </c>
      <c r="E20" s="11"/>
    </row>
    <row r="21" spans="1:5" s="5" customFormat="1">
      <c r="A21" s="86" t="s">
        <v>320</v>
      </c>
      <c r="B21" s="39"/>
      <c r="C21" s="39"/>
      <c r="D21" s="85"/>
      <c r="E21" s="11"/>
    </row>
    <row r="22" spans="1:5" s="5" customFormat="1">
      <c r="A22" s="87" t="s">
        <v>356</v>
      </c>
      <c r="B22" s="39" t="s">
        <v>1303</v>
      </c>
      <c r="C22" s="39"/>
      <c r="D22" s="85"/>
      <c r="E22" s="11"/>
    </row>
    <row r="23" spans="1:5" s="5" customFormat="1">
      <c r="A23" s="95"/>
      <c r="B23" s="48" t="s">
        <v>1304</v>
      </c>
      <c r="C23" s="48"/>
      <c r="D23" s="105">
        <v>2081.42</v>
      </c>
      <c r="E23" s="11"/>
    </row>
    <row r="24" spans="1:5" s="5" customFormat="1">
      <c r="A24" s="87" t="s">
        <v>356</v>
      </c>
      <c r="B24" s="39" t="s">
        <v>1464</v>
      </c>
      <c r="C24" s="39"/>
      <c r="D24" s="85"/>
      <c r="E24" s="11"/>
    </row>
    <row r="25" spans="1:5" s="5" customFormat="1">
      <c r="A25" s="86"/>
      <c r="B25" s="39" t="s">
        <v>1465</v>
      </c>
      <c r="C25" s="39"/>
      <c r="D25" s="85"/>
      <c r="E25" s="11"/>
    </row>
    <row r="26" spans="1:5" s="5" customFormat="1">
      <c r="A26" s="95"/>
      <c r="B26" s="48" t="s">
        <v>1466</v>
      </c>
      <c r="C26" s="48"/>
      <c r="D26" s="105">
        <v>4981.05</v>
      </c>
      <c r="E26" s="11"/>
    </row>
    <row r="27" spans="1:5" s="5" customFormat="1">
      <c r="A27" s="86" t="s">
        <v>709</v>
      </c>
      <c r="B27" s="39"/>
      <c r="C27" s="39"/>
      <c r="D27" s="85"/>
      <c r="E27" s="11"/>
    </row>
    <row r="28" spans="1:5" s="5" customFormat="1">
      <c r="A28" s="87" t="s">
        <v>1353</v>
      </c>
      <c r="B28" s="39" t="s">
        <v>1467</v>
      </c>
      <c r="C28" s="39"/>
      <c r="D28" s="85"/>
      <c r="E28" s="11"/>
    </row>
    <row r="29" spans="1:5" s="5" customFormat="1">
      <c r="A29" s="87" t="s">
        <v>1354</v>
      </c>
      <c r="B29" s="39" t="s">
        <v>1468</v>
      </c>
      <c r="C29" s="39"/>
      <c r="D29" s="85"/>
      <c r="E29" s="11"/>
    </row>
    <row r="30" spans="1:5" s="5" customFormat="1">
      <c r="A30" s="172"/>
      <c r="B30" s="48" t="s">
        <v>1469</v>
      </c>
      <c r="C30" s="48"/>
      <c r="D30" s="207">
        <v>1992.1</v>
      </c>
      <c r="E30" s="11"/>
    </row>
    <row r="31" spans="1:5" s="5" customFormat="1">
      <c r="A31" s="658" t="s">
        <v>202</v>
      </c>
      <c r="B31" s="659"/>
      <c r="C31" s="47"/>
      <c r="D31" s="155"/>
      <c r="E31" s="11"/>
    </row>
    <row r="32" spans="1:5" s="5" customFormat="1">
      <c r="A32" s="84" t="s">
        <v>459</v>
      </c>
      <c r="B32" s="39"/>
      <c r="C32" s="39"/>
      <c r="D32" s="85"/>
      <c r="E32" s="11"/>
    </row>
    <row r="33" spans="1:5" s="5" customFormat="1">
      <c r="A33" s="87" t="s">
        <v>415</v>
      </c>
      <c r="B33" s="39"/>
      <c r="C33" s="39"/>
      <c r="D33" s="85"/>
      <c r="E33" s="11"/>
    </row>
    <row r="34" spans="1:5" s="5" customFormat="1">
      <c r="A34" s="87" t="s">
        <v>452</v>
      </c>
      <c r="B34" s="39"/>
      <c r="C34" s="39"/>
      <c r="D34" s="85"/>
      <c r="E34" s="11"/>
    </row>
    <row r="35" spans="1:5" s="5" customFormat="1">
      <c r="A35" s="87" t="s">
        <v>430</v>
      </c>
      <c r="B35" s="39"/>
      <c r="C35" s="39"/>
      <c r="D35" s="85"/>
      <c r="E35" s="11"/>
    </row>
    <row r="36" spans="1:5" s="5" customFormat="1">
      <c r="A36" s="87" t="s">
        <v>498</v>
      </c>
      <c r="B36" s="39"/>
      <c r="C36" s="39"/>
      <c r="D36" s="85"/>
      <c r="E36" s="11"/>
    </row>
    <row r="37" spans="1:5" s="5" customFormat="1">
      <c r="A37" s="87" t="s">
        <v>497</v>
      </c>
      <c r="B37" s="39"/>
      <c r="C37" s="39"/>
      <c r="D37" s="85"/>
      <c r="E37" s="11"/>
    </row>
    <row r="38" spans="1:5" s="5" customFormat="1">
      <c r="A38" s="87" t="s">
        <v>748</v>
      </c>
      <c r="B38" s="39"/>
      <c r="C38" s="39"/>
      <c r="D38" s="85"/>
      <c r="E38" s="11"/>
    </row>
    <row r="39" spans="1:5" s="5" customFormat="1">
      <c r="A39" s="87" t="s">
        <v>492</v>
      </c>
      <c r="B39" s="39"/>
      <c r="C39" s="39"/>
      <c r="D39" s="85"/>
      <c r="E39" s="11"/>
    </row>
    <row r="40" spans="1:5" s="5" customFormat="1">
      <c r="A40" s="172" t="s">
        <v>489</v>
      </c>
      <c r="B40" s="48"/>
      <c r="C40" s="48"/>
      <c r="D40" s="105">
        <f>51327.28+1403.61</f>
        <v>52730.89</v>
      </c>
      <c r="E40" s="11"/>
    </row>
    <row r="41" spans="1:5" s="5" customFormat="1">
      <c r="A41" s="86" t="s">
        <v>221</v>
      </c>
      <c r="B41" s="39"/>
      <c r="C41" s="39"/>
      <c r="D41" s="85"/>
      <c r="E41" s="11"/>
    </row>
    <row r="42" spans="1:5" s="5" customFormat="1">
      <c r="A42" s="87" t="s">
        <v>895</v>
      </c>
      <c r="B42" s="39"/>
      <c r="C42" s="39"/>
      <c r="D42" s="85"/>
      <c r="E42" s="11"/>
    </row>
    <row r="43" spans="1:5" s="5" customFormat="1" ht="15.75" thickBot="1">
      <c r="A43" s="87" t="s">
        <v>896</v>
      </c>
      <c r="B43" s="39"/>
      <c r="C43" s="39"/>
      <c r="D43" s="85">
        <v>5591.74</v>
      </c>
      <c r="E43" s="11"/>
    </row>
    <row r="44" spans="1:5" s="5" customFormat="1" ht="15.75" thickBot="1">
      <c r="A44" s="88" t="s">
        <v>0</v>
      </c>
      <c r="B44" s="108"/>
      <c r="C44" s="89"/>
      <c r="D44" s="90">
        <f>SUM(D13:D43)</f>
        <v>74872.44</v>
      </c>
      <c r="E44" s="11"/>
    </row>
    <row r="45" spans="1:5" s="29" customFormat="1" ht="13.5" thickBot="1">
      <c r="A45" s="295"/>
      <c r="B45" s="108"/>
      <c r="C45" s="108"/>
      <c r="D45" s="296"/>
      <c r="E45" s="28"/>
    </row>
    <row r="46" spans="1:5" s="5" customFormat="1">
      <c r="A46" s="81" t="s">
        <v>152</v>
      </c>
      <c r="B46" s="82"/>
      <c r="C46" s="91"/>
      <c r="D46" s="92"/>
      <c r="E46" s="11"/>
    </row>
    <row r="47" spans="1:5" s="8" customFormat="1">
      <c r="A47" s="86" t="s">
        <v>204</v>
      </c>
      <c r="B47" s="41"/>
      <c r="C47" s="64"/>
      <c r="D47" s="116">
        <v>85964.66</v>
      </c>
      <c r="E47" s="15"/>
    </row>
    <row r="48" spans="1:5" s="5" customFormat="1">
      <c r="A48" s="86" t="s">
        <v>50</v>
      </c>
      <c r="B48" s="39"/>
      <c r="C48" s="52"/>
      <c r="D48" s="93"/>
      <c r="E48" s="11"/>
    </row>
    <row r="49" spans="1:5" s="5" customFormat="1">
      <c r="A49" s="172" t="s">
        <v>322</v>
      </c>
      <c r="B49" s="48"/>
      <c r="C49" s="24" t="s">
        <v>1631</v>
      </c>
      <c r="D49" s="96"/>
      <c r="E49" s="199"/>
    </row>
    <row r="50" spans="1:5" s="5" customFormat="1">
      <c r="A50" s="140" t="s">
        <v>324</v>
      </c>
      <c r="B50" s="46"/>
      <c r="C50" s="22" t="s">
        <v>317</v>
      </c>
      <c r="D50" s="255"/>
      <c r="E50" s="11"/>
    </row>
    <row r="51" spans="1:5" s="4" customFormat="1">
      <c r="A51" s="97" t="s">
        <v>326</v>
      </c>
      <c r="B51" s="59"/>
      <c r="C51" s="213" t="s">
        <v>41</v>
      </c>
      <c r="D51" s="187"/>
      <c r="E51" s="199"/>
    </row>
    <row r="52" spans="1:5" s="4" customFormat="1">
      <c r="A52" s="506" t="s">
        <v>334</v>
      </c>
      <c r="B52" s="589"/>
      <c r="C52" s="455" t="s">
        <v>40</v>
      </c>
      <c r="D52" s="586"/>
      <c r="E52" s="199"/>
    </row>
    <row r="53" spans="1:5" s="4" customFormat="1">
      <c r="A53" s="508"/>
      <c r="B53" s="548"/>
      <c r="C53" s="456"/>
      <c r="D53" s="587"/>
      <c r="E53" s="199"/>
    </row>
    <row r="54" spans="1:5" s="4" customFormat="1">
      <c r="A54" s="459" t="s">
        <v>329</v>
      </c>
      <c r="B54" s="460"/>
      <c r="C54" s="183" t="s">
        <v>40</v>
      </c>
      <c r="D54" s="187"/>
      <c r="E54" s="199"/>
    </row>
    <row r="55" spans="1:5" s="4" customFormat="1">
      <c r="A55" s="97" t="s">
        <v>330</v>
      </c>
      <c r="B55" s="54"/>
      <c r="C55" s="465" t="s">
        <v>41</v>
      </c>
      <c r="D55" s="586"/>
      <c r="E55" s="199"/>
    </row>
    <row r="56" spans="1:5" s="4" customFormat="1">
      <c r="A56" s="98" t="s">
        <v>331</v>
      </c>
      <c r="B56" s="55"/>
      <c r="C56" s="466"/>
      <c r="D56" s="587"/>
      <c r="E56" s="199"/>
    </row>
    <row r="57" spans="1:5" s="4" customFormat="1">
      <c r="A57" s="537" t="s">
        <v>328</v>
      </c>
      <c r="B57" s="538"/>
      <c r="C57" s="225" t="s">
        <v>39</v>
      </c>
      <c r="D57" s="276"/>
      <c r="E57" s="199"/>
    </row>
    <row r="58" spans="1:5" s="4" customFormat="1">
      <c r="A58" s="439" t="s">
        <v>1632</v>
      </c>
      <c r="B58" s="440"/>
      <c r="C58" s="443" t="s">
        <v>232</v>
      </c>
      <c r="D58" s="579">
        <v>33027.46</v>
      </c>
      <c r="E58" s="199"/>
    </row>
    <row r="59" spans="1:5" s="4" customFormat="1">
      <c r="A59" s="441"/>
      <c r="B59" s="442"/>
      <c r="C59" s="444"/>
      <c r="D59" s="580"/>
      <c r="E59" s="199"/>
    </row>
    <row r="60" spans="1:5" s="4" customFormat="1">
      <c r="A60" s="441"/>
      <c r="B60" s="442"/>
      <c r="C60" s="444"/>
      <c r="D60" s="580"/>
      <c r="E60" s="199"/>
    </row>
    <row r="61" spans="1:5" s="4" customFormat="1">
      <c r="A61" s="441"/>
      <c r="B61" s="442"/>
      <c r="C61" s="444"/>
      <c r="D61" s="580"/>
      <c r="E61" s="199"/>
    </row>
    <row r="62" spans="1:5" s="4" customFormat="1">
      <c r="A62" s="441"/>
      <c r="B62" s="442"/>
      <c r="C62" s="444"/>
      <c r="D62" s="580"/>
      <c r="E62" s="199"/>
    </row>
    <row r="63" spans="1:5" s="4" customFormat="1">
      <c r="A63" s="504"/>
      <c r="B63" s="449"/>
      <c r="C63" s="469"/>
      <c r="D63" s="581"/>
      <c r="E63" s="199"/>
    </row>
    <row r="64" spans="1:5" s="5" customFormat="1">
      <c r="A64" s="101" t="s">
        <v>275</v>
      </c>
      <c r="B64" s="32"/>
      <c r="C64" s="60" t="s">
        <v>315</v>
      </c>
      <c r="D64" s="132">
        <v>23122.31</v>
      </c>
      <c r="E64" s="11"/>
    </row>
    <row r="65" spans="1:5" s="5" customFormat="1">
      <c r="A65" s="461" t="s">
        <v>213</v>
      </c>
      <c r="B65" s="462"/>
      <c r="C65" s="60" t="s">
        <v>27</v>
      </c>
      <c r="D65" s="132">
        <v>1959.05</v>
      </c>
      <c r="E65" s="11"/>
    </row>
    <row r="66" spans="1:5" s="5" customFormat="1">
      <c r="A66" s="101" t="s">
        <v>189</v>
      </c>
      <c r="B66" s="49"/>
      <c r="C66" s="60" t="s">
        <v>1635</v>
      </c>
      <c r="D66" s="134">
        <v>3419.25</v>
      </c>
      <c r="E66" s="199"/>
    </row>
    <row r="67" spans="1:5" s="5" customFormat="1">
      <c r="A67" s="461" t="s">
        <v>227</v>
      </c>
      <c r="B67" s="462"/>
      <c r="C67" s="60" t="s">
        <v>315</v>
      </c>
      <c r="D67" s="133">
        <v>20476.36</v>
      </c>
      <c r="E67" s="11"/>
    </row>
    <row r="68" spans="1:5" s="5" customFormat="1">
      <c r="A68" s="100" t="s">
        <v>1633</v>
      </c>
      <c r="B68" s="58"/>
      <c r="C68" s="60" t="s">
        <v>597</v>
      </c>
      <c r="D68" s="134">
        <v>1555.84</v>
      </c>
      <c r="E68" s="11"/>
    </row>
    <row r="69" spans="1:5" s="5" customFormat="1">
      <c r="A69" s="100" t="s">
        <v>270</v>
      </c>
      <c r="B69" s="58"/>
      <c r="C69" s="60" t="s">
        <v>126</v>
      </c>
      <c r="D69" s="134">
        <v>1791.9</v>
      </c>
      <c r="E69" s="11"/>
    </row>
    <row r="70" spans="1:5" s="5" customFormat="1" ht="15" customHeight="1">
      <c r="A70" s="644" t="s">
        <v>1634</v>
      </c>
      <c r="B70" s="645"/>
      <c r="C70" s="355" t="s">
        <v>1397</v>
      </c>
      <c r="D70" s="134">
        <v>1386.56</v>
      </c>
      <c r="E70" s="11"/>
    </row>
    <row r="71" spans="1:5" s="5" customFormat="1">
      <c r="A71" s="100" t="s">
        <v>215</v>
      </c>
      <c r="B71" s="58"/>
      <c r="C71" s="60" t="s">
        <v>39</v>
      </c>
      <c r="D71" s="133">
        <v>3187.54</v>
      </c>
      <c r="E71" s="309"/>
    </row>
    <row r="72" spans="1:5" s="5" customFormat="1">
      <c r="A72" s="461" t="s">
        <v>192</v>
      </c>
      <c r="B72" s="462"/>
      <c r="C72" s="60" t="s">
        <v>42</v>
      </c>
      <c r="D72" s="134">
        <v>25308.25</v>
      </c>
      <c r="E72" s="11"/>
    </row>
    <row r="73" spans="1:5" s="5" customFormat="1">
      <c r="A73" s="103" t="s">
        <v>50</v>
      </c>
      <c r="B73" s="47"/>
      <c r="C73" s="26"/>
      <c r="D73" s="104"/>
      <c r="E73" s="11"/>
    </row>
    <row r="74" spans="1:5" s="5" customFormat="1">
      <c r="A74" s="475" t="s">
        <v>347</v>
      </c>
      <c r="B74" s="476"/>
      <c r="C74" s="52"/>
      <c r="D74" s="80">
        <v>11554.27</v>
      </c>
      <c r="E74" s="11"/>
    </row>
    <row r="75" spans="1:5" s="5" customFormat="1" ht="15.75" thickBot="1">
      <c r="A75" s="475"/>
      <c r="B75" s="476"/>
      <c r="C75" s="107"/>
      <c r="D75" s="80"/>
      <c r="E75" s="11"/>
    </row>
    <row r="76" spans="1:5" s="5" customFormat="1" ht="15.75" thickBot="1">
      <c r="A76" s="114" t="s">
        <v>48</v>
      </c>
      <c r="B76" s="108"/>
      <c r="C76" s="108"/>
      <c r="D76" s="72">
        <f>SUM(D47,D58:D72)</f>
        <v>201199.17999999996</v>
      </c>
      <c r="E76" s="11"/>
    </row>
    <row r="77" spans="1:5" s="5" customFormat="1">
      <c r="A77" s="65"/>
      <c r="B77" s="39"/>
      <c r="C77" s="39"/>
      <c r="D77" s="37"/>
      <c r="E77" s="11"/>
    </row>
    <row r="78" spans="1:5" s="5" customFormat="1">
      <c r="A78" s="65"/>
      <c r="B78" s="39"/>
      <c r="C78" s="39"/>
      <c r="D78" s="37"/>
      <c r="E78" s="11"/>
    </row>
    <row r="79" spans="1:5" s="5" customFormat="1">
      <c r="A79" s="65"/>
      <c r="B79" s="39"/>
      <c r="C79" s="39"/>
      <c r="D79" s="37"/>
      <c r="E79" s="11"/>
    </row>
    <row r="80" spans="1:5" s="5" customFormat="1" ht="15" customHeight="1">
      <c r="A80" s="433" t="s">
        <v>180</v>
      </c>
      <c r="B80" s="433"/>
      <c r="C80" s="433"/>
      <c r="D80" s="433"/>
      <c r="E80" s="11"/>
    </row>
    <row r="81" spans="1:5" s="5" customFormat="1" ht="15.75" thickBot="1">
      <c r="A81" s="185"/>
      <c r="B81" s="185"/>
      <c r="C81" s="185"/>
      <c r="D81" s="185"/>
      <c r="E81" s="11"/>
    </row>
    <row r="82" spans="1:5" s="5" customFormat="1">
      <c r="A82" s="156" t="s">
        <v>130</v>
      </c>
      <c r="B82" s="122" t="s">
        <v>156</v>
      </c>
      <c r="C82" s="123"/>
      <c r="D82" s="124"/>
      <c r="E82" s="11"/>
    </row>
    <row r="83" spans="1:5" s="5" customFormat="1">
      <c r="A83" s="157" t="s">
        <v>131</v>
      </c>
      <c r="B83" s="424" t="s">
        <v>198</v>
      </c>
      <c r="C83" s="425"/>
      <c r="D83" s="426"/>
      <c r="E83" s="11"/>
    </row>
    <row r="84" spans="1:5" s="5" customFormat="1" ht="15" customHeight="1">
      <c r="A84" s="164"/>
      <c r="B84" s="427"/>
      <c r="C84" s="428"/>
      <c r="D84" s="429"/>
      <c r="E84" s="11"/>
    </row>
    <row r="85" spans="1:5" s="5" customFormat="1">
      <c r="A85" s="158"/>
      <c r="B85" s="427"/>
      <c r="C85" s="428"/>
      <c r="D85" s="429"/>
      <c r="E85" s="11"/>
    </row>
    <row r="86" spans="1:5" s="5" customFormat="1" ht="15" customHeight="1">
      <c r="A86" s="483" t="s">
        <v>132</v>
      </c>
      <c r="B86" s="424" t="s">
        <v>157</v>
      </c>
      <c r="C86" s="425"/>
      <c r="D86" s="426"/>
      <c r="E86" s="11"/>
    </row>
    <row r="87" spans="1:5" s="5" customFormat="1">
      <c r="A87" s="483"/>
      <c r="B87" s="427"/>
      <c r="C87" s="428"/>
      <c r="D87" s="429"/>
      <c r="E87" s="11"/>
    </row>
    <row r="88" spans="1:5" s="5" customFormat="1">
      <c r="A88" s="484"/>
      <c r="B88" s="430"/>
      <c r="C88" s="431"/>
      <c r="D88" s="432"/>
      <c r="E88" s="11"/>
    </row>
    <row r="89" spans="1:5" s="5" customFormat="1">
      <c r="A89" s="159" t="s">
        <v>159</v>
      </c>
      <c r="B89" s="424" t="s">
        <v>158</v>
      </c>
      <c r="C89" s="425"/>
      <c r="D89" s="426"/>
      <c r="E89" s="11"/>
    </row>
    <row r="90" spans="1:5" s="5" customFormat="1">
      <c r="A90" s="160"/>
      <c r="B90" s="427"/>
      <c r="C90" s="428"/>
      <c r="D90" s="429"/>
      <c r="E90" s="11"/>
    </row>
    <row r="91" spans="1:5" s="5" customFormat="1">
      <c r="A91" s="161"/>
      <c r="B91" s="427"/>
      <c r="C91" s="428"/>
      <c r="D91" s="429"/>
      <c r="E91" s="11"/>
    </row>
    <row r="92" spans="1:5" s="5" customFormat="1">
      <c r="A92" s="161"/>
      <c r="B92" s="427"/>
      <c r="C92" s="428"/>
      <c r="D92" s="429"/>
      <c r="E92" s="11"/>
    </row>
    <row r="93" spans="1:5" s="5" customFormat="1">
      <c r="A93" s="161"/>
      <c r="B93" s="427"/>
      <c r="C93" s="428"/>
      <c r="D93" s="429"/>
      <c r="E93" s="11"/>
    </row>
    <row r="94" spans="1:5" s="5" customFormat="1">
      <c r="A94" s="161"/>
      <c r="B94" s="427"/>
      <c r="C94" s="428"/>
      <c r="D94" s="429"/>
      <c r="E94" s="11"/>
    </row>
    <row r="95" spans="1:5" s="5" customFormat="1" ht="15" customHeight="1">
      <c r="A95" s="161"/>
      <c r="B95" s="427"/>
      <c r="C95" s="428"/>
      <c r="D95" s="429"/>
      <c r="E95" s="11"/>
    </row>
    <row r="96" spans="1:5" s="5" customFormat="1">
      <c r="A96" s="163" t="s">
        <v>160</v>
      </c>
      <c r="B96" s="45" t="s">
        <v>161</v>
      </c>
      <c r="C96" s="46"/>
      <c r="D96" s="126"/>
      <c r="E96" s="11"/>
    </row>
    <row r="97" spans="1:5" s="5" customFormat="1">
      <c r="A97" s="74" t="s">
        <v>162</v>
      </c>
      <c r="B97" s="424" t="s">
        <v>199</v>
      </c>
      <c r="C97" s="425"/>
      <c r="D97" s="426"/>
      <c r="E97" s="11"/>
    </row>
    <row r="98" spans="1:5" s="5" customFormat="1">
      <c r="A98" s="161"/>
      <c r="B98" s="427"/>
      <c r="C98" s="428"/>
      <c r="D98" s="429"/>
      <c r="E98" s="11"/>
    </row>
    <row r="99" spans="1:5" s="5" customFormat="1">
      <c r="A99" s="161"/>
      <c r="B99" s="427"/>
      <c r="C99" s="428"/>
      <c r="D99" s="429"/>
      <c r="E99" s="11"/>
    </row>
    <row r="100" spans="1:5" s="5" customFormat="1" ht="15" customHeight="1">
      <c r="A100" s="161"/>
      <c r="B100" s="427"/>
      <c r="C100" s="428"/>
      <c r="D100" s="429"/>
      <c r="E100" s="11"/>
    </row>
    <row r="101" spans="1:5" s="5" customFormat="1">
      <c r="A101" s="161"/>
      <c r="B101" s="427"/>
      <c r="C101" s="428"/>
      <c r="D101" s="429"/>
      <c r="E101" s="11"/>
    </row>
    <row r="102" spans="1:5" s="5" customFormat="1">
      <c r="A102" s="161"/>
      <c r="B102" s="427"/>
      <c r="C102" s="428"/>
      <c r="D102" s="429"/>
      <c r="E102" s="11"/>
    </row>
    <row r="103" spans="1:5" s="5" customFormat="1">
      <c r="A103" s="163" t="s">
        <v>163</v>
      </c>
      <c r="B103" s="436" t="s">
        <v>164</v>
      </c>
      <c r="C103" s="437"/>
      <c r="D103" s="438"/>
      <c r="E103" s="11"/>
    </row>
    <row r="104" spans="1:5" s="5" customFormat="1">
      <c r="A104" s="74" t="s">
        <v>165</v>
      </c>
      <c r="B104" s="424" t="s">
        <v>201</v>
      </c>
      <c r="C104" s="425"/>
      <c r="D104" s="426"/>
      <c r="E104" s="11"/>
    </row>
    <row r="105" spans="1:5" s="5" customFormat="1">
      <c r="A105" s="161"/>
      <c r="B105" s="427"/>
      <c r="C105" s="428"/>
      <c r="D105" s="429"/>
      <c r="E105" s="11"/>
    </row>
    <row r="106" spans="1:5" s="5" customFormat="1">
      <c r="A106" s="161"/>
      <c r="B106" s="427"/>
      <c r="C106" s="428"/>
      <c r="D106" s="429"/>
      <c r="E106" s="11"/>
    </row>
    <row r="107" spans="1:5" s="5" customFormat="1">
      <c r="A107" s="162"/>
      <c r="B107" s="430"/>
      <c r="C107" s="431"/>
      <c r="D107" s="432"/>
      <c r="E107" s="11"/>
    </row>
    <row r="108" spans="1:5" s="5" customFormat="1">
      <c r="A108" s="77" t="s">
        <v>166</v>
      </c>
      <c r="B108" s="496" t="s">
        <v>193</v>
      </c>
      <c r="C108" s="497"/>
      <c r="D108" s="498"/>
      <c r="E108" s="11"/>
    </row>
    <row r="109" spans="1:5" s="5" customFormat="1">
      <c r="A109" s="75"/>
      <c r="B109" s="499"/>
      <c r="C109" s="500"/>
      <c r="D109" s="501"/>
      <c r="E109" s="11"/>
    </row>
    <row r="110" spans="1:5" s="5" customFormat="1" ht="30" customHeight="1">
      <c r="A110" s="164" t="s">
        <v>168</v>
      </c>
      <c r="B110" s="500" t="s">
        <v>194</v>
      </c>
      <c r="C110" s="500"/>
      <c r="D110" s="501"/>
      <c r="E110" s="11"/>
    </row>
    <row r="111" spans="1:5" s="1" customFormat="1">
      <c r="A111" s="74" t="s">
        <v>170</v>
      </c>
      <c r="B111" s="424" t="s">
        <v>173</v>
      </c>
      <c r="C111" s="425"/>
      <c r="D111" s="426"/>
      <c r="E111" s="6"/>
    </row>
    <row r="112" spans="1:5" s="1" customFormat="1">
      <c r="A112" s="162"/>
      <c r="B112" s="430"/>
      <c r="C112" s="431"/>
      <c r="D112" s="432"/>
      <c r="E112" s="6"/>
    </row>
    <row r="113" spans="1:5" s="1" customFormat="1">
      <c r="A113" s="163" t="s">
        <v>172</v>
      </c>
      <c r="B113" s="436" t="s">
        <v>175</v>
      </c>
      <c r="C113" s="437"/>
      <c r="D113" s="438"/>
      <c r="E113" s="6"/>
    </row>
    <row r="114" spans="1:5">
      <c r="A114" s="79" t="s">
        <v>174</v>
      </c>
      <c r="B114" s="424" t="s">
        <v>167</v>
      </c>
      <c r="C114" s="425"/>
      <c r="D114" s="426"/>
    </row>
    <row r="115" spans="1:5" s="1" customFormat="1">
      <c r="A115" s="77"/>
      <c r="B115" s="427"/>
      <c r="C115" s="428"/>
      <c r="D115" s="429"/>
      <c r="E115" s="6"/>
    </row>
    <row r="116" spans="1:5" s="1" customFormat="1">
      <c r="A116" s="75"/>
      <c r="B116" s="430"/>
      <c r="C116" s="431"/>
      <c r="D116" s="432"/>
      <c r="E116" s="6"/>
    </row>
    <row r="117" spans="1:5" s="1" customFormat="1">
      <c r="A117" s="161" t="s">
        <v>176</v>
      </c>
      <c r="B117" s="424" t="s">
        <v>169</v>
      </c>
      <c r="C117" s="425"/>
      <c r="D117" s="426"/>
      <c r="E117" s="6"/>
    </row>
    <row r="118" spans="1:5" s="1" customFormat="1">
      <c r="A118" s="162"/>
      <c r="B118" s="430"/>
      <c r="C118" s="431"/>
      <c r="D118" s="432"/>
      <c r="E118" s="6"/>
    </row>
    <row r="119" spans="1:5" s="1" customFormat="1">
      <c r="A119" s="74" t="s">
        <v>178</v>
      </c>
      <c r="B119" s="424" t="s">
        <v>171</v>
      </c>
      <c r="C119" s="425"/>
      <c r="D119" s="426"/>
      <c r="E119" s="6"/>
    </row>
    <row r="120" spans="1:5" s="1" customFormat="1">
      <c r="A120" s="162"/>
      <c r="B120" s="430"/>
      <c r="C120" s="431"/>
      <c r="D120" s="432"/>
      <c r="E120" s="6"/>
    </row>
    <row r="121" spans="1:5" s="8" customFormat="1">
      <c r="A121" s="74" t="s">
        <v>195</v>
      </c>
      <c r="B121" s="424" t="s">
        <v>177</v>
      </c>
      <c r="C121" s="425"/>
      <c r="D121" s="426"/>
      <c r="E121" s="15"/>
    </row>
    <row r="122" spans="1:5" s="1" customFormat="1">
      <c r="A122" s="162"/>
      <c r="B122" s="430"/>
      <c r="C122" s="431"/>
      <c r="D122" s="432"/>
      <c r="E122" s="6"/>
    </row>
    <row r="123" spans="1:5" s="1" customFormat="1" ht="31.5" customHeight="1" thickBot="1">
      <c r="A123" s="161" t="s">
        <v>182</v>
      </c>
      <c r="B123" s="452" t="s">
        <v>200</v>
      </c>
      <c r="C123" s="453"/>
      <c r="D123" s="454"/>
      <c r="E123" s="6"/>
    </row>
    <row r="124" spans="1:5" s="1" customFormat="1" ht="15.75" thickBot="1">
      <c r="A124" s="114" t="s">
        <v>48</v>
      </c>
      <c r="B124" s="108"/>
      <c r="C124" s="108"/>
      <c r="D124" s="115">
        <v>73505.259999999995</v>
      </c>
      <c r="E124" s="6"/>
    </row>
    <row r="125" spans="1:5" s="1" customFormat="1" ht="15.75" thickBot="1">
      <c r="A125" s="450" t="s">
        <v>181</v>
      </c>
      <c r="B125" s="451"/>
      <c r="C125" s="451"/>
      <c r="D125" s="115"/>
      <c r="E125" s="6"/>
    </row>
    <row r="126" spans="1:5" s="1" customFormat="1" ht="15.75" thickBot="1">
      <c r="A126" s="145"/>
      <c r="B126" s="145"/>
      <c r="C126" s="145"/>
      <c r="D126" s="37"/>
      <c r="E126" s="6"/>
    </row>
    <row r="127" spans="1:5" s="1" customFormat="1" ht="15" customHeight="1">
      <c r="A127" s="219" t="s">
        <v>183</v>
      </c>
      <c r="B127" s="494" t="s">
        <v>1657</v>
      </c>
      <c r="C127" s="495"/>
      <c r="D127" s="165"/>
      <c r="E127" s="6"/>
    </row>
    <row r="128" spans="1:5" s="1" customFormat="1">
      <c r="A128" s="161"/>
      <c r="B128" s="427"/>
      <c r="C128" s="476"/>
      <c r="D128" s="116"/>
      <c r="E128" s="6"/>
    </row>
    <row r="129" spans="1:5" s="1" customFormat="1">
      <c r="A129" s="161"/>
      <c r="B129" s="427"/>
      <c r="C129" s="476"/>
      <c r="D129" s="116"/>
      <c r="E129" s="6"/>
    </row>
    <row r="130" spans="1:5" s="1" customFormat="1">
      <c r="A130" s="161"/>
      <c r="B130" s="427"/>
      <c r="C130" s="476"/>
      <c r="D130" s="116"/>
      <c r="E130" s="6"/>
    </row>
    <row r="131" spans="1:5" s="1" customFormat="1">
      <c r="A131" s="161"/>
      <c r="B131" s="427"/>
      <c r="C131" s="476"/>
      <c r="D131" s="116"/>
      <c r="E131" s="6"/>
    </row>
    <row r="132" spans="1:5" s="1" customFormat="1">
      <c r="A132" s="162"/>
      <c r="B132" s="430"/>
      <c r="C132" s="496"/>
      <c r="D132" s="154">
        <v>20930.18</v>
      </c>
      <c r="E132" s="6"/>
    </row>
    <row r="133" spans="1:5" s="1" customFormat="1">
      <c r="A133" s="74" t="s">
        <v>196</v>
      </c>
      <c r="B133" s="424" t="s">
        <v>311</v>
      </c>
      <c r="C133" s="493"/>
      <c r="D133" s="141"/>
      <c r="E133" s="6"/>
    </row>
    <row r="134" spans="1:5" s="1" customFormat="1">
      <c r="A134" s="162"/>
      <c r="B134" s="430"/>
      <c r="C134" s="496"/>
      <c r="D134" s="154">
        <v>576.05999999999995</v>
      </c>
      <c r="E134" s="6"/>
    </row>
    <row r="135" spans="1:5" s="1" customFormat="1" ht="15.75" thickBot="1">
      <c r="A135" s="74" t="s">
        <v>197</v>
      </c>
      <c r="B135" s="424" t="s">
        <v>1651</v>
      </c>
      <c r="C135" s="493"/>
      <c r="D135" s="141">
        <v>11790.03</v>
      </c>
      <c r="E135" s="6"/>
    </row>
    <row r="136" spans="1:5" s="1" customFormat="1" ht="15.75" thickBot="1">
      <c r="A136" s="387" t="s">
        <v>48</v>
      </c>
      <c r="B136" s="108"/>
      <c r="C136" s="108"/>
      <c r="D136" s="115">
        <f>SUM(D127:D135)</f>
        <v>33296.270000000004</v>
      </c>
      <c r="E136" s="6"/>
    </row>
    <row r="137" spans="1:5" s="1" customFormat="1">
      <c r="A137" s="553" t="s">
        <v>53</v>
      </c>
      <c r="B137" s="523"/>
      <c r="C137" s="46"/>
      <c r="D137" s="134">
        <f>SUM(D44,D76,D124,D136)</f>
        <v>382873.15</v>
      </c>
      <c r="E137" s="6"/>
    </row>
    <row r="138" spans="1:5" s="1" customFormat="1">
      <c r="A138" s="687" t="s">
        <v>1686</v>
      </c>
      <c r="B138" s="687"/>
      <c r="C138" s="687"/>
      <c r="D138" s="688">
        <v>1505595.91</v>
      </c>
      <c r="E138" s="6"/>
    </row>
    <row r="139" spans="1:5" s="1" customFormat="1">
      <c r="A139" s="687"/>
      <c r="B139" s="687"/>
      <c r="C139" s="687"/>
      <c r="D139" s="688"/>
      <c r="E139" s="6"/>
    </row>
    <row r="140" spans="1:5" s="1" customFormat="1">
      <c r="A140" s="562" t="s">
        <v>1687</v>
      </c>
      <c r="B140" s="562"/>
      <c r="C140" s="562"/>
      <c r="D140" s="683">
        <v>360575.38</v>
      </c>
      <c r="E140" s="6"/>
    </row>
    <row r="141" spans="1:5" s="1" customFormat="1">
      <c r="A141" s="577"/>
      <c r="B141" s="577"/>
      <c r="C141" s="577"/>
      <c r="D141" s="471"/>
      <c r="E141" s="6"/>
    </row>
    <row r="142" spans="1:5" s="1" customFormat="1">
      <c r="A142" s="582" t="s">
        <v>1665</v>
      </c>
      <c r="B142" s="487"/>
      <c r="C142" s="488"/>
      <c r="D142" s="445">
        <v>188911.7</v>
      </c>
      <c r="E142" s="6"/>
    </row>
    <row r="143" spans="1:5" s="1" customFormat="1" ht="15.75" thickBot="1">
      <c r="A143" s="609"/>
      <c r="B143" s="610"/>
      <c r="C143" s="611"/>
      <c r="D143" s="605"/>
      <c r="E143" s="6"/>
    </row>
    <row r="144" spans="1:5" s="1" customFormat="1">
      <c r="A144" s="29"/>
      <c r="B144" s="29"/>
      <c r="C144" s="29"/>
      <c r="D144" s="29"/>
      <c r="E144" s="6"/>
    </row>
    <row r="145" spans="1:5" s="1" customFormat="1">
      <c r="A145" s="29"/>
      <c r="B145" s="29"/>
      <c r="C145" s="29"/>
      <c r="D145" s="29"/>
      <c r="E145" s="6"/>
    </row>
    <row r="147" spans="1:5" s="1" customFormat="1">
      <c r="A147"/>
      <c r="B147"/>
      <c r="C147"/>
      <c r="D147"/>
      <c r="E147" s="6"/>
    </row>
    <row r="149" spans="1:5" s="1" customFormat="1">
      <c r="A149" s="29"/>
      <c r="B149" s="29"/>
      <c r="C149" s="29"/>
      <c r="D149" s="29"/>
      <c r="E149" s="6"/>
    </row>
    <row r="150" spans="1:5" s="1" customFormat="1">
      <c r="A150" s="29"/>
      <c r="B150" s="29"/>
      <c r="C150" s="29"/>
      <c r="D150" s="29"/>
      <c r="E150" s="6"/>
    </row>
    <row r="151" spans="1:5" s="1" customFormat="1">
      <c r="A151" s="29"/>
      <c r="B151" s="29"/>
      <c r="C151" s="29"/>
      <c r="D151" s="29"/>
      <c r="E151" s="6"/>
    </row>
    <row r="152" spans="1:5" s="1" customFormat="1">
      <c r="A152"/>
      <c r="B152"/>
      <c r="C152"/>
      <c r="D152"/>
      <c r="E152" s="6"/>
    </row>
    <row r="153" spans="1:5" s="1" customFormat="1">
      <c r="A153"/>
      <c r="B153"/>
      <c r="C153"/>
      <c r="D153"/>
      <c r="E153" s="6"/>
    </row>
    <row r="154" spans="1:5" s="1" customFormat="1">
      <c r="A154"/>
      <c r="B154"/>
      <c r="C154"/>
      <c r="D154"/>
      <c r="E154" s="6"/>
    </row>
    <row r="155" spans="1:5" s="1" customFormat="1">
      <c r="A155"/>
      <c r="B155"/>
      <c r="C155"/>
      <c r="D155"/>
      <c r="E155" s="6"/>
    </row>
    <row r="156" spans="1:5" s="1" customFormat="1">
      <c r="E156" s="6"/>
    </row>
    <row r="157" spans="1:5" s="1" customFormat="1">
      <c r="E157" s="6"/>
    </row>
    <row r="158" spans="1:5" s="1" customFormat="1">
      <c r="E158" s="6"/>
    </row>
    <row r="159" spans="1:5" s="1" customFormat="1">
      <c r="E159" s="6"/>
    </row>
    <row r="160" spans="1:5" s="1" customFormat="1">
      <c r="E160" s="6"/>
    </row>
    <row r="161" spans="5:5" s="1" customFormat="1">
      <c r="E161" s="6"/>
    </row>
    <row r="162" spans="5:5" s="1" customFormat="1">
      <c r="E162" s="6"/>
    </row>
    <row r="163" spans="5:5" s="1" customFormat="1">
      <c r="E163" s="6"/>
    </row>
    <row r="164" spans="5:5" s="1" customFormat="1">
      <c r="E164" s="6"/>
    </row>
    <row r="165" spans="5:5" s="1" customFormat="1">
      <c r="E165" s="6"/>
    </row>
    <row r="166" spans="5:5" s="1" customFormat="1">
      <c r="E166" s="6"/>
    </row>
    <row r="167" spans="5:5" s="1" customFormat="1">
      <c r="E167" s="6"/>
    </row>
    <row r="168" spans="5:5" s="1" customFormat="1">
      <c r="E168" s="6"/>
    </row>
    <row r="169" spans="5:5" s="1" customFormat="1">
      <c r="E169" s="6"/>
    </row>
    <row r="170" spans="5:5" s="1" customFormat="1">
      <c r="E170" s="6"/>
    </row>
    <row r="171" spans="5:5" s="1" customFormat="1">
      <c r="E171" s="6"/>
    </row>
    <row r="172" spans="5:5" s="1" customFormat="1">
      <c r="E172" s="6"/>
    </row>
    <row r="173" spans="5:5" s="1" customFormat="1">
      <c r="E173" s="6"/>
    </row>
    <row r="174" spans="5:5" s="1" customFormat="1">
      <c r="E174" s="6"/>
    </row>
    <row r="175" spans="5:5" s="1" customFormat="1">
      <c r="E175" s="6"/>
    </row>
    <row r="176" spans="5:5" s="1" customFormat="1">
      <c r="E176" s="6"/>
    </row>
    <row r="177" spans="5:5" s="1" customFormat="1">
      <c r="E177" s="6"/>
    </row>
    <row r="178" spans="5:5" s="1" customFormat="1">
      <c r="E178" s="6"/>
    </row>
    <row r="179" spans="5:5" s="1" customFormat="1">
      <c r="E179" s="6"/>
    </row>
    <row r="180" spans="5:5" s="1" customFormat="1">
      <c r="E180" s="6"/>
    </row>
    <row r="181" spans="5:5" s="1" customFormat="1">
      <c r="E181" s="6"/>
    </row>
    <row r="182" spans="5:5" s="1" customFormat="1">
      <c r="E182" s="6"/>
    </row>
    <row r="183" spans="5:5" s="1" customFormat="1">
      <c r="E183" s="6"/>
    </row>
    <row r="184" spans="5:5" s="1" customFormat="1">
      <c r="E184" s="6"/>
    </row>
    <row r="185" spans="5:5" s="1" customFormat="1">
      <c r="E185" s="6"/>
    </row>
    <row r="186" spans="5:5" s="1" customFormat="1">
      <c r="E186" s="6"/>
    </row>
  </sheetData>
  <mergeCells count="54">
    <mergeCell ref="A142:C143"/>
    <mergeCell ref="B121:D122"/>
    <mergeCell ref="B123:D123"/>
    <mergeCell ref="A125:C125"/>
    <mergeCell ref="B127:C132"/>
    <mergeCell ref="A137:B137"/>
    <mergeCell ref="B133:C134"/>
    <mergeCell ref="B135:C135"/>
    <mergeCell ref="D142:D143"/>
    <mergeCell ref="A138:C139"/>
    <mergeCell ref="D138:D139"/>
    <mergeCell ref="A140:C141"/>
    <mergeCell ref="D140:D141"/>
    <mergeCell ref="B111:D112"/>
    <mergeCell ref="B113:D113"/>
    <mergeCell ref="B114:D116"/>
    <mergeCell ref="B117:D118"/>
    <mergeCell ref="B119:D120"/>
    <mergeCell ref="B97:D102"/>
    <mergeCell ref="B103:D103"/>
    <mergeCell ref="B104:D107"/>
    <mergeCell ref="B108:D109"/>
    <mergeCell ref="B110:D110"/>
    <mergeCell ref="A80:D80"/>
    <mergeCell ref="B83:D85"/>
    <mergeCell ref="A86:A88"/>
    <mergeCell ref="B86:D88"/>
    <mergeCell ref="B89:D95"/>
    <mergeCell ref="A72:B72"/>
    <mergeCell ref="A74:B75"/>
    <mergeCell ref="A54:B54"/>
    <mergeCell ref="C55:C56"/>
    <mergeCell ref="A70:B70"/>
    <mergeCell ref="A67:B67"/>
    <mergeCell ref="A58:B63"/>
    <mergeCell ref="A65:B65"/>
    <mergeCell ref="C58:C63"/>
    <mergeCell ref="A7:B7"/>
    <mergeCell ref="A8:B8"/>
    <mergeCell ref="A9:B9"/>
    <mergeCell ref="A52:B53"/>
    <mergeCell ref="C52:C53"/>
    <mergeCell ref="A31:B31"/>
    <mergeCell ref="A10:B10"/>
    <mergeCell ref="A1:D1"/>
    <mergeCell ref="A3:B3"/>
    <mergeCell ref="A4:B4"/>
    <mergeCell ref="A5:B5"/>
    <mergeCell ref="A6:B6"/>
    <mergeCell ref="D58:D63"/>
    <mergeCell ref="A57:B57"/>
    <mergeCell ref="D55:D56"/>
    <mergeCell ref="D52:D53"/>
    <mergeCell ref="A11:D12"/>
  </mergeCells>
  <pageMargins left="0.47" right="0.42" top="0.73" bottom="0.8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60"/>
  <sheetViews>
    <sheetView topLeftCell="A133" zoomScale="80" zoomScaleNormal="80" workbookViewId="0">
      <selection activeCell="A140" sqref="A140:D143"/>
    </sheetView>
  </sheetViews>
  <sheetFormatPr defaultRowHeight="15"/>
  <cols>
    <col min="1" max="1" width="12" customWidth="1"/>
    <col min="2" max="2" width="35.85546875" customWidth="1"/>
    <col min="3" max="3" width="27.28515625" customWidth="1"/>
    <col min="4" max="4" width="22.42578125" customWidth="1"/>
    <col min="5" max="5" width="11" style="10" customWidth="1"/>
    <col min="6" max="6" width="11.7109375" bestFit="1" customWidth="1"/>
    <col min="7" max="7" width="11.42578125" bestFit="1" customWidth="1"/>
    <col min="8" max="8" width="10.28515625" bestFit="1" customWidth="1"/>
    <col min="9" max="9" width="11.42578125" bestFit="1" customWidth="1"/>
  </cols>
  <sheetData>
    <row r="1" spans="1:8" ht="15" customHeight="1">
      <c r="A1" s="473" t="s">
        <v>514</v>
      </c>
      <c r="B1" s="473"/>
      <c r="C1" s="473"/>
      <c r="D1" s="473"/>
    </row>
    <row r="2" spans="1:8">
      <c r="A2" s="30"/>
      <c r="B2" s="30"/>
      <c r="C2" s="30"/>
      <c r="D2" s="30"/>
    </row>
    <row r="3" spans="1:8">
      <c r="A3" s="474" t="s">
        <v>55</v>
      </c>
      <c r="B3" s="474"/>
      <c r="C3" s="30"/>
      <c r="D3" s="30"/>
    </row>
    <row r="4" spans="1:8">
      <c r="A4" s="481" t="s">
        <v>47</v>
      </c>
      <c r="B4" s="481"/>
      <c r="C4" s="30">
        <v>1974</v>
      </c>
      <c r="D4" s="30"/>
    </row>
    <row r="5" spans="1:8">
      <c r="A5" s="481" t="s">
        <v>44</v>
      </c>
      <c r="B5" s="481"/>
      <c r="C5" s="30">
        <v>60</v>
      </c>
      <c r="D5" s="30"/>
    </row>
    <row r="6" spans="1:8">
      <c r="A6" s="481" t="s">
        <v>45</v>
      </c>
      <c r="B6" s="481"/>
      <c r="C6" s="30">
        <v>5</v>
      </c>
      <c r="D6" s="30"/>
    </row>
    <row r="7" spans="1:8" ht="15" customHeight="1">
      <c r="A7" s="481" t="s">
        <v>46</v>
      </c>
      <c r="B7" s="481"/>
      <c r="C7" s="30">
        <v>4</v>
      </c>
      <c r="D7" s="30"/>
    </row>
    <row r="8" spans="1:8" ht="15" customHeight="1">
      <c r="A8" s="481" t="s">
        <v>51</v>
      </c>
      <c r="B8" s="481"/>
      <c r="C8" s="30">
        <v>3030.9</v>
      </c>
      <c r="D8" s="30"/>
    </row>
    <row r="9" spans="1:8" ht="15" customHeight="1">
      <c r="A9" s="481" t="s">
        <v>56</v>
      </c>
      <c r="B9" s="481"/>
      <c r="C9" s="30">
        <v>272.8</v>
      </c>
      <c r="D9" s="30"/>
    </row>
    <row r="10" spans="1:8" ht="15" customHeight="1">
      <c r="A10" s="481" t="s">
        <v>52</v>
      </c>
      <c r="B10" s="481"/>
      <c r="C10" s="30">
        <v>144</v>
      </c>
      <c r="D10" s="30"/>
    </row>
    <row r="11" spans="1:8" ht="15" customHeight="1">
      <c r="A11" s="479" t="s">
        <v>179</v>
      </c>
      <c r="B11" s="480"/>
      <c r="C11" s="480"/>
      <c r="D11" s="480"/>
      <c r="H11" s="2"/>
    </row>
    <row r="12" spans="1:8" ht="15.75" thickBot="1">
      <c r="A12" s="480"/>
      <c r="B12" s="480"/>
      <c r="C12" s="480"/>
      <c r="D12" s="480"/>
    </row>
    <row r="13" spans="1:8">
      <c r="A13" s="81" t="s">
        <v>142</v>
      </c>
      <c r="B13" s="82"/>
      <c r="C13" s="82"/>
      <c r="D13" s="83"/>
    </row>
    <row r="14" spans="1:8">
      <c r="A14" s="84" t="s">
        <v>143</v>
      </c>
      <c r="B14" s="39"/>
      <c r="C14" s="39"/>
      <c r="D14" s="85"/>
    </row>
    <row r="15" spans="1:8">
      <c r="A15" s="86" t="s">
        <v>225</v>
      </c>
      <c r="B15" s="39"/>
      <c r="C15" s="39"/>
      <c r="D15" s="85"/>
    </row>
    <row r="16" spans="1:8" s="4" customFormat="1">
      <c r="A16" s="87" t="s">
        <v>637</v>
      </c>
      <c r="B16" s="39" t="s">
        <v>638</v>
      </c>
      <c r="C16" s="39"/>
      <c r="D16" s="85"/>
      <c r="E16" s="199"/>
    </row>
    <row r="17" spans="1:5" s="4" customFormat="1">
      <c r="A17" s="172"/>
      <c r="B17" s="48" t="s">
        <v>639</v>
      </c>
      <c r="C17" s="48"/>
      <c r="D17" s="105">
        <v>1140.57</v>
      </c>
      <c r="E17" s="199"/>
    </row>
    <row r="18" spans="1:5">
      <c r="A18" s="103" t="s">
        <v>368</v>
      </c>
      <c r="B18" s="47"/>
      <c r="C18" s="47"/>
      <c r="D18" s="155"/>
    </row>
    <row r="19" spans="1:5">
      <c r="A19" s="172" t="s">
        <v>647</v>
      </c>
      <c r="B19" s="48" t="s">
        <v>648</v>
      </c>
      <c r="C19" s="48"/>
      <c r="D19" s="105">
        <v>3161.22</v>
      </c>
    </row>
    <row r="20" spans="1:5">
      <c r="A20" s="172" t="s">
        <v>1332</v>
      </c>
      <c r="B20" s="48" t="s">
        <v>1333</v>
      </c>
      <c r="C20" s="48"/>
      <c r="D20" s="207">
        <v>12480</v>
      </c>
    </row>
    <row r="21" spans="1:5">
      <c r="A21" s="86" t="s">
        <v>211</v>
      </c>
      <c r="B21" s="39"/>
      <c r="C21" s="39"/>
      <c r="D21" s="85"/>
    </row>
    <row r="22" spans="1:5">
      <c r="A22" s="172" t="s">
        <v>363</v>
      </c>
      <c r="B22" s="48" t="s">
        <v>1064</v>
      </c>
      <c r="C22" s="48"/>
      <c r="D22" s="105">
        <v>1314.93</v>
      </c>
    </row>
    <row r="23" spans="1:5">
      <c r="A23" s="84" t="s">
        <v>146</v>
      </c>
      <c r="B23" s="39"/>
      <c r="C23" s="39"/>
      <c r="D23" s="85"/>
    </row>
    <row r="24" spans="1:5">
      <c r="A24" s="86" t="s">
        <v>147</v>
      </c>
      <c r="B24" s="39"/>
      <c r="C24" s="39"/>
      <c r="D24" s="85"/>
    </row>
    <row r="25" spans="1:5">
      <c r="A25" s="87" t="s">
        <v>526</v>
      </c>
      <c r="B25" s="39" t="s">
        <v>527</v>
      </c>
      <c r="C25" s="39"/>
      <c r="D25" s="85"/>
    </row>
    <row r="26" spans="1:5">
      <c r="A26" s="172"/>
      <c r="B26" s="48" t="s">
        <v>528</v>
      </c>
      <c r="C26" s="48"/>
      <c r="D26" s="207">
        <v>1067.3</v>
      </c>
    </row>
    <row r="27" spans="1:5">
      <c r="A27" s="140" t="s">
        <v>645</v>
      </c>
      <c r="B27" s="46" t="s">
        <v>646</v>
      </c>
      <c r="C27" s="46"/>
      <c r="D27" s="175">
        <v>1762.95</v>
      </c>
    </row>
    <row r="28" spans="1:5">
      <c r="A28" s="86" t="s">
        <v>148</v>
      </c>
      <c r="B28" s="39"/>
      <c r="C28" s="39"/>
      <c r="D28" s="85"/>
    </row>
    <row r="29" spans="1:5">
      <c r="A29" s="87" t="s">
        <v>640</v>
      </c>
      <c r="B29" s="39" t="s">
        <v>641</v>
      </c>
      <c r="C29" s="39"/>
      <c r="D29" s="85"/>
    </row>
    <row r="30" spans="1:5">
      <c r="A30" s="87"/>
      <c r="B30" s="39" t="s">
        <v>642</v>
      </c>
      <c r="C30" s="39"/>
      <c r="D30" s="168"/>
    </row>
    <row r="31" spans="1:5">
      <c r="A31" s="87"/>
      <c r="B31" s="39" t="s">
        <v>643</v>
      </c>
      <c r="C31" s="39"/>
      <c r="D31" s="85"/>
    </row>
    <row r="32" spans="1:5">
      <c r="A32" s="172"/>
      <c r="B32" s="48" t="s">
        <v>644</v>
      </c>
      <c r="C32" s="48"/>
      <c r="D32" s="105">
        <v>7929.46</v>
      </c>
    </row>
    <row r="33" spans="1:4">
      <c r="A33" s="103" t="s">
        <v>149</v>
      </c>
      <c r="B33" s="47"/>
      <c r="C33" s="47"/>
      <c r="D33" s="155"/>
    </row>
    <row r="34" spans="1:4">
      <c r="A34" s="87" t="s">
        <v>526</v>
      </c>
      <c r="B34" s="39" t="s">
        <v>527</v>
      </c>
      <c r="C34" s="39"/>
      <c r="D34" s="85"/>
    </row>
    <row r="35" spans="1:4">
      <c r="A35" s="172"/>
      <c r="B35" s="48" t="s">
        <v>1684</v>
      </c>
      <c r="C35" s="48"/>
      <c r="D35" s="207">
        <v>1067.3</v>
      </c>
    </row>
    <row r="36" spans="1:4">
      <c r="A36" s="103" t="s">
        <v>150</v>
      </c>
      <c r="B36" s="47"/>
      <c r="C36" s="47"/>
      <c r="D36" s="155"/>
    </row>
    <row r="37" spans="1:4">
      <c r="A37" s="87" t="s">
        <v>922</v>
      </c>
      <c r="B37" s="39" t="s">
        <v>1334</v>
      </c>
      <c r="C37" s="39"/>
      <c r="D37" s="85"/>
    </row>
    <row r="38" spans="1:4">
      <c r="A38" s="87"/>
      <c r="B38" s="39" t="s">
        <v>1335</v>
      </c>
      <c r="C38" s="39"/>
      <c r="D38" s="85"/>
    </row>
    <row r="39" spans="1:4">
      <c r="A39" s="172"/>
      <c r="B39" s="48" t="s">
        <v>1336</v>
      </c>
      <c r="C39" s="48"/>
      <c r="D39" s="105">
        <f>496.62+4308</f>
        <v>4804.62</v>
      </c>
    </row>
    <row r="40" spans="1:4">
      <c r="A40" s="172" t="s">
        <v>356</v>
      </c>
      <c r="B40" s="48" t="s">
        <v>923</v>
      </c>
      <c r="C40" s="48"/>
      <c r="D40" s="105">
        <v>1795.44</v>
      </c>
    </row>
    <row r="41" spans="1:4">
      <c r="A41" s="84" t="s">
        <v>185</v>
      </c>
      <c r="B41" s="39"/>
      <c r="C41" s="39"/>
      <c r="D41" s="85"/>
    </row>
    <row r="42" spans="1:4">
      <c r="A42" s="84" t="s">
        <v>414</v>
      </c>
      <c r="B42" s="39"/>
      <c r="C42" s="39"/>
      <c r="D42" s="85"/>
    </row>
    <row r="43" spans="1:4">
      <c r="A43" s="87" t="s">
        <v>415</v>
      </c>
      <c r="B43" s="39"/>
      <c r="C43" s="39"/>
      <c r="D43" s="85"/>
    </row>
    <row r="44" spans="1:4">
      <c r="A44" s="87" t="s">
        <v>408</v>
      </c>
      <c r="B44" s="39"/>
      <c r="C44" s="39"/>
      <c r="D44" s="85"/>
    </row>
    <row r="45" spans="1:4">
      <c r="A45" s="87" t="s">
        <v>409</v>
      </c>
      <c r="B45" s="39"/>
      <c r="C45" s="39"/>
      <c r="D45" s="85"/>
    </row>
    <row r="46" spans="1:4">
      <c r="A46" s="87" t="s">
        <v>410</v>
      </c>
      <c r="B46" s="39"/>
      <c r="C46" s="39"/>
      <c r="D46" s="85"/>
    </row>
    <row r="47" spans="1:4">
      <c r="A47" s="87" t="s">
        <v>411</v>
      </c>
      <c r="B47" s="39"/>
      <c r="C47" s="39"/>
      <c r="D47" s="85"/>
    </row>
    <row r="48" spans="1:4">
      <c r="A48" s="87" t="s">
        <v>412</v>
      </c>
      <c r="B48" s="39"/>
      <c r="C48" s="39"/>
      <c r="D48" s="85"/>
    </row>
    <row r="49" spans="1:5">
      <c r="A49" s="87" t="s">
        <v>413</v>
      </c>
      <c r="B49" s="39"/>
      <c r="C49" s="39"/>
      <c r="D49" s="168"/>
    </row>
    <row r="50" spans="1:5">
      <c r="A50" s="172" t="s">
        <v>407</v>
      </c>
      <c r="B50" s="48"/>
      <c r="C50" s="48"/>
      <c r="D50" s="105">
        <v>66149.69</v>
      </c>
    </row>
    <row r="51" spans="1:5">
      <c r="A51" s="84" t="s">
        <v>203</v>
      </c>
      <c r="B51" s="39"/>
      <c r="C51" s="39"/>
      <c r="D51" s="85"/>
    </row>
    <row r="52" spans="1:5" s="4" customFormat="1" ht="15.75" thickBot="1">
      <c r="A52" s="87" t="s">
        <v>529</v>
      </c>
      <c r="B52" s="39"/>
      <c r="C52" s="39"/>
      <c r="D52" s="85">
        <v>1365.27</v>
      </c>
      <c r="E52" s="199"/>
    </row>
    <row r="53" spans="1:5" ht="15.75" thickBot="1">
      <c r="A53" s="88" t="s">
        <v>48</v>
      </c>
      <c r="B53" s="89"/>
      <c r="C53" s="89"/>
      <c r="D53" s="90">
        <f>SUM(D14:D52)</f>
        <v>104038.75000000001</v>
      </c>
    </row>
    <row r="54" spans="1:5" ht="15.75" thickBot="1">
      <c r="A54" s="34"/>
      <c r="B54" s="34"/>
      <c r="C54" s="34"/>
      <c r="D54" s="34"/>
    </row>
    <row r="55" spans="1:5">
      <c r="A55" s="81" t="s">
        <v>152</v>
      </c>
      <c r="B55" s="82"/>
      <c r="C55" s="91"/>
      <c r="D55" s="92"/>
    </row>
    <row r="56" spans="1:5">
      <c r="A56" s="86" t="s">
        <v>204</v>
      </c>
      <c r="B56" s="41"/>
      <c r="C56" s="64"/>
      <c r="D56" s="130">
        <v>55502.87</v>
      </c>
    </row>
    <row r="57" spans="1:5">
      <c r="A57" s="86" t="s">
        <v>50</v>
      </c>
      <c r="B57" s="39"/>
      <c r="C57" s="52"/>
      <c r="D57" s="93"/>
    </row>
    <row r="58" spans="1:5">
      <c r="A58" s="172" t="s">
        <v>322</v>
      </c>
      <c r="B58" s="48"/>
      <c r="C58" s="24" t="s">
        <v>1546</v>
      </c>
      <c r="D58" s="96"/>
    </row>
    <row r="59" spans="1:5">
      <c r="A59" s="140" t="s">
        <v>324</v>
      </c>
      <c r="B59" s="46"/>
      <c r="C59" s="22" t="s">
        <v>317</v>
      </c>
      <c r="D59" s="255"/>
    </row>
    <row r="60" spans="1:5">
      <c r="A60" s="256" t="s">
        <v>335</v>
      </c>
      <c r="B60" s="46"/>
      <c r="C60" s="22" t="s">
        <v>317</v>
      </c>
      <c r="D60" s="255"/>
    </row>
    <row r="61" spans="1:5">
      <c r="A61" s="256" t="s">
        <v>333</v>
      </c>
      <c r="B61" s="46"/>
      <c r="C61" s="22" t="s">
        <v>317</v>
      </c>
      <c r="D61" s="255"/>
    </row>
    <row r="62" spans="1:5">
      <c r="A62" s="257" t="s">
        <v>326</v>
      </c>
      <c r="B62" s="258"/>
      <c r="C62" s="259" t="s">
        <v>41</v>
      </c>
      <c r="D62" s="260"/>
    </row>
    <row r="63" spans="1:5">
      <c r="A63" s="506" t="s">
        <v>334</v>
      </c>
      <c r="B63" s="507"/>
      <c r="C63" s="455" t="s">
        <v>40</v>
      </c>
      <c r="D63" s="457"/>
    </row>
    <row r="64" spans="1:5">
      <c r="A64" s="508"/>
      <c r="B64" s="509"/>
      <c r="C64" s="456"/>
      <c r="D64" s="458"/>
    </row>
    <row r="65" spans="1:6">
      <c r="A65" s="502" t="s">
        <v>329</v>
      </c>
      <c r="B65" s="503"/>
      <c r="C65" s="225" t="s">
        <v>40</v>
      </c>
      <c r="D65" s="260"/>
    </row>
    <row r="66" spans="1:6">
      <c r="A66" s="97" t="s">
        <v>330</v>
      </c>
      <c r="B66" s="54"/>
      <c r="C66" s="465" t="s">
        <v>41</v>
      </c>
      <c r="D66" s="457"/>
    </row>
    <row r="67" spans="1:6">
      <c r="A67" s="98" t="s">
        <v>331</v>
      </c>
      <c r="B67" s="55"/>
      <c r="C67" s="466"/>
      <c r="D67" s="458"/>
    </row>
    <row r="68" spans="1:6">
      <c r="A68" s="537" t="s">
        <v>338</v>
      </c>
      <c r="B68" s="538"/>
      <c r="C68" s="233" t="s">
        <v>39</v>
      </c>
      <c r="D68" s="246"/>
    </row>
    <row r="69" spans="1:6" s="5" customFormat="1">
      <c r="A69" s="95" t="s">
        <v>186</v>
      </c>
      <c r="B69" s="51"/>
      <c r="C69" s="224" t="s">
        <v>315</v>
      </c>
      <c r="D69" s="154">
        <v>17872.09</v>
      </c>
      <c r="E69" s="11"/>
    </row>
    <row r="70" spans="1:6" s="5" customFormat="1">
      <c r="A70" s="461" t="s">
        <v>155</v>
      </c>
      <c r="B70" s="462"/>
      <c r="C70" s="60" t="s">
        <v>315</v>
      </c>
      <c r="D70" s="133">
        <v>10366.02</v>
      </c>
      <c r="E70" s="11"/>
    </row>
    <row r="71" spans="1:6" s="5" customFormat="1">
      <c r="A71" s="439" t="s">
        <v>213</v>
      </c>
      <c r="B71" s="536"/>
      <c r="C71" s="216" t="s">
        <v>352</v>
      </c>
      <c r="D71" s="151">
        <v>1101.74</v>
      </c>
      <c r="E71" s="11"/>
    </row>
    <row r="72" spans="1:6" s="5" customFormat="1">
      <c r="A72" s="100" t="s">
        <v>205</v>
      </c>
      <c r="B72" s="58"/>
      <c r="C72" s="60" t="s">
        <v>115</v>
      </c>
      <c r="D72" s="132">
        <v>1281.26</v>
      </c>
      <c r="E72" s="11"/>
    </row>
    <row r="73" spans="1:6" s="5" customFormat="1">
      <c r="A73" s="100" t="s">
        <v>214</v>
      </c>
      <c r="B73" s="58"/>
      <c r="C73" s="60" t="s">
        <v>925</v>
      </c>
      <c r="D73" s="132">
        <v>602.66</v>
      </c>
      <c r="E73" s="11"/>
    </row>
    <row r="74" spans="1:6" s="5" customFormat="1">
      <c r="A74" s="101" t="s">
        <v>206</v>
      </c>
      <c r="B74" s="32"/>
      <c r="C74" s="60" t="s">
        <v>1537</v>
      </c>
      <c r="D74" s="134">
        <v>1585.3</v>
      </c>
      <c r="E74" s="199"/>
      <c r="F74" s="199"/>
    </row>
    <row r="75" spans="1:6" s="5" customFormat="1" ht="15" customHeight="1">
      <c r="A75" s="439" t="s">
        <v>1538</v>
      </c>
      <c r="B75" s="440"/>
      <c r="C75" s="443" t="s">
        <v>298</v>
      </c>
      <c r="D75" s="445">
        <v>500</v>
      </c>
      <c r="E75" s="11"/>
    </row>
    <row r="76" spans="1:6" s="5" customFormat="1">
      <c r="A76" s="504"/>
      <c r="B76" s="449"/>
      <c r="C76" s="469"/>
      <c r="D76" s="505"/>
      <c r="E76" s="11"/>
    </row>
    <row r="77" spans="1:6" s="5" customFormat="1">
      <c r="A77" s="100" t="s">
        <v>191</v>
      </c>
      <c r="B77" s="58"/>
      <c r="C77" s="60" t="s">
        <v>39</v>
      </c>
      <c r="D77" s="131">
        <v>2303.56</v>
      </c>
      <c r="E77" s="199"/>
    </row>
    <row r="78" spans="1:6" s="5" customFormat="1">
      <c r="A78" s="542" t="s">
        <v>1539</v>
      </c>
      <c r="B78" s="543"/>
      <c r="C78" s="539" t="s">
        <v>924</v>
      </c>
      <c r="D78" s="445">
        <v>6628.69</v>
      </c>
      <c r="E78" s="11"/>
    </row>
    <row r="79" spans="1:6" s="5" customFormat="1">
      <c r="A79" s="544"/>
      <c r="B79" s="545"/>
      <c r="C79" s="540"/>
      <c r="D79" s="446"/>
      <c r="E79" s="199"/>
    </row>
    <row r="80" spans="1:6" s="5" customFormat="1">
      <c r="A80" s="546"/>
      <c r="B80" s="547"/>
      <c r="C80" s="541"/>
      <c r="D80" s="505"/>
      <c r="E80" s="11"/>
    </row>
    <row r="81" spans="1:5" s="5" customFormat="1">
      <c r="A81" s="461" t="s">
        <v>192</v>
      </c>
      <c r="B81" s="462"/>
      <c r="C81" s="60" t="s">
        <v>42</v>
      </c>
      <c r="D81" s="131">
        <v>19671.189999999999</v>
      </c>
      <c r="E81" s="11"/>
    </row>
    <row r="82" spans="1:5">
      <c r="A82" s="103" t="s">
        <v>50</v>
      </c>
      <c r="B82" s="47"/>
      <c r="C82" s="26"/>
      <c r="D82" s="155"/>
    </row>
    <row r="83" spans="1:5" ht="15" customHeight="1">
      <c r="A83" s="475" t="s">
        <v>347</v>
      </c>
      <c r="B83" s="476"/>
      <c r="C83" s="52"/>
      <c r="D83" s="80">
        <v>16300.53</v>
      </c>
    </row>
    <row r="84" spans="1:5" ht="15.75" thickBot="1">
      <c r="A84" s="477"/>
      <c r="B84" s="478"/>
      <c r="C84" s="166"/>
      <c r="D84" s="169"/>
    </row>
    <row r="85" spans="1:5" ht="15.75" thickBot="1">
      <c r="A85" s="114" t="s">
        <v>48</v>
      </c>
      <c r="B85" s="108"/>
      <c r="C85" s="108"/>
      <c r="D85" s="72">
        <f>SUM(D56,D69:D81)</f>
        <v>117415.38000000002</v>
      </c>
    </row>
    <row r="86" spans="1:5">
      <c r="A86" s="65"/>
      <c r="B86" s="39"/>
      <c r="C86" s="39"/>
      <c r="D86" s="37"/>
    </row>
    <row r="87" spans="1:5" ht="15.75" thickBot="1">
      <c r="A87" s="433" t="s">
        <v>180</v>
      </c>
      <c r="B87" s="433"/>
      <c r="C87" s="433"/>
      <c r="D87" s="433"/>
    </row>
    <row r="88" spans="1:5">
      <c r="A88" s="156" t="s">
        <v>130</v>
      </c>
      <c r="B88" s="122" t="s">
        <v>156</v>
      </c>
      <c r="C88" s="123"/>
      <c r="D88" s="124"/>
    </row>
    <row r="89" spans="1:5">
      <c r="A89" s="157" t="s">
        <v>131</v>
      </c>
      <c r="B89" s="424" t="s">
        <v>198</v>
      </c>
      <c r="C89" s="425"/>
      <c r="D89" s="426"/>
    </row>
    <row r="90" spans="1:5">
      <c r="A90" s="158"/>
      <c r="B90" s="430"/>
      <c r="C90" s="431"/>
      <c r="D90" s="432"/>
    </row>
    <row r="91" spans="1:5" ht="15" customHeight="1">
      <c r="A91" s="483" t="s">
        <v>132</v>
      </c>
      <c r="B91" s="424" t="s">
        <v>157</v>
      </c>
      <c r="C91" s="425"/>
      <c r="D91" s="426"/>
    </row>
    <row r="92" spans="1:5">
      <c r="A92" s="483"/>
      <c r="B92" s="427"/>
      <c r="C92" s="428"/>
      <c r="D92" s="429"/>
    </row>
    <row r="93" spans="1:5" ht="15" customHeight="1">
      <c r="A93" s="484"/>
      <c r="B93" s="430"/>
      <c r="C93" s="431"/>
      <c r="D93" s="432"/>
    </row>
    <row r="94" spans="1:5">
      <c r="A94" s="159" t="s">
        <v>159</v>
      </c>
      <c r="B94" s="424" t="s">
        <v>158</v>
      </c>
      <c r="C94" s="425"/>
      <c r="D94" s="426"/>
    </row>
    <row r="95" spans="1:5">
      <c r="A95" s="160"/>
      <c r="B95" s="427"/>
      <c r="C95" s="428"/>
      <c r="D95" s="429"/>
    </row>
    <row r="96" spans="1:5">
      <c r="A96" s="161"/>
      <c r="B96" s="427"/>
      <c r="C96" s="428"/>
      <c r="D96" s="429"/>
    </row>
    <row r="97" spans="1:4">
      <c r="A97" s="161"/>
      <c r="B97" s="427"/>
      <c r="C97" s="428"/>
      <c r="D97" s="429"/>
    </row>
    <row r="98" spans="1:4">
      <c r="A98" s="161"/>
      <c r="B98" s="427"/>
      <c r="C98" s="428"/>
      <c r="D98" s="429"/>
    </row>
    <row r="99" spans="1:4">
      <c r="A99" s="162"/>
      <c r="B99" s="430"/>
      <c r="C99" s="431"/>
      <c r="D99" s="432"/>
    </row>
    <row r="100" spans="1:4">
      <c r="A100" s="163" t="s">
        <v>160</v>
      </c>
      <c r="B100" s="45" t="s">
        <v>161</v>
      </c>
      <c r="C100" s="46"/>
      <c r="D100" s="126"/>
    </row>
    <row r="101" spans="1:4">
      <c r="A101" s="74" t="s">
        <v>162</v>
      </c>
      <c r="B101" s="424" t="s">
        <v>199</v>
      </c>
      <c r="C101" s="425"/>
      <c r="D101" s="426"/>
    </row>
    <row r="102" spans="1:4">
      <c r="A102" s="161"/>
      <c r="B102" s="427"/>
      <c r="C102" s="428"/>
      <c r="D102" s="429"/>
    </row>
    <row r="103" spans="1:4">
      <c r="A103" s="161"/>
      <c r="B103" s="427"/>
      <c r="C103" s="428"/>
      <c r="D103" s="429"/>
    </row>
    <row r="104" spans="1:4">
      <c r="A104" s="161"/>
      <c r="B104" s="427"/>
      <c r="C104" s="428"/>
      <c r="D104" s="429"/>
    </row>
    <row r="105" spans="1:4">
      <c r="A105" s="161"/>
      <c r="B105" s="427"/>
      <c r="C105" s="428"/>
      <c r="D105" s="429"/>
    </row>
    <row r="106" spans="1:4">
      <c r="A106" s="161"/>
      <c r="B106" s="427"/>
      <c r="C106" s="428"/>
      <c r="D106" s="429"/>
    </row>
    <row r="107" spans="1:4">
      <c r="A107" s="74" t="s">
        <v>163</v>
      </c>
      <c r="B107" s="436" t="s">
        <v>164</v>
      </c>
      <c r="C107" s="437"/>
      <c r="D107" s="438"/>
    </row>
    <row r="108" spans="1:4">
      <c r="A108" s="74" t="s">
        <v>165</v>
      </c>
      <c r="B108" s="424" t="s">
        <v>201</v>
      </c>
      <c r="C108" s="425"/>
      <c r="D108" s="426"/>
    </row>
    <row r="109" spans="1:4">
      <c r="A109" s="161"/>
      <c r="B109" s="427"/>
      <c r="C109" s="428"/>
      <c r="D109" s="429"/>
    </row>
    <row r="110" spans="1:4">
      <c r="A110" s="161"/>
      <c r="B110" s="427"/>
      <c r="C110" s="428"/>
      <c r="D110" s="429"/>
    </row>
    <row r="111" spans="1:4">
      <c r="A111" s="162"/>
      <c r="B111" s="430"/>
      <c r="C111" s="431"/>
      <c r="D111" s="432"/>
    </row>
    <row r="112" spans="1:4">
      <c r="A112" s="77" t="s">
        <v>166</v>
      </c>
      <c r="B112" s="496" t="s">
        <v>193</v>
      </c>
      <c r="C112" s="497"/>
      <c r="D112" s="498"/>
    </row>
    <row r="113" spans="1:4">
      <c r="A113" s="75"/>
      <c r="B113" s="499"/>
      <c r="C113" s="500"/>
      <c r="D113" s="501"/>
    </row>
    <row r="114" spans="1:4" ht="31.5" customHeight="1">
      <c r="A114" s="164" t="s">
        <v>168</v>
      </c>
      <c r="B114" s="500" t="s">
        <v>194</v>
      </c>
      <c r="C114" s="500"/>
      <c r="D114" s="501"/>
    </row>
    <row r="115" spans="1:4">
      <c r="A115" s="74" t="s">
        <v>170</v>
      </c>
      <c r="B115" s="424" t="s">
        <v>173</v>
      </c>
      <c r="C115" s="425"/>
      <c r="D115" s="426"/>
    </row>
    <row r="116" spans="1:4">
      <c r="A116" s="162"/>
      <c r="B116" s="430"/>
      <c r="C116" s="431"/>
      <c r="D116" s="432"/>
    </row>
    <row r="117" spans="1:4">
      <c r="A117" s="74" t="s">
        <v>172</v>
      </c>
      <c r="B117" s="436" t="s">
        <v>175</v>
      </c>
      <c r="C117" s="437"/>
      <c r="D117" s="438"/>
    </row>
    <row r="118" spans="1:4">
      <c r="A118" s="79" t="s">
        <v>174</v>
      </c>
      <c r="B118" s="424" t="s">
        <v>167</v>
      </c>
      <c r="C118" s="425"/>
      <c r="D118" s="426"/>
    </row>
    <row r="119" spans="1:4">
      <c r="A119" s="77"/>
      <c r="B119" s="427"/>
      <c r="C119" s="428"/>
      <c r="D119" s="429"/>
    </row>
    <row r="120" spans="1:4">
      <c r="A120" s="75"/>
      <c r="B120" s="430"/>
      <c r="C120" s="431"/>
      <c r="D120" s="432"/>
    </row>
    <row r="121" spans="1:4">
      <c r="A121" s="74" t="s">
        <v>176</v>
      </c>
      <c r="B121" s="424" t="s">
        <v>169</v>
      </c>
      <c r="C121" s="425"/>
      <c r="D121" s="426"/>
    </row>
    <row r="122" spans="1:4">
      <c r="A122" s="162"/>
      <c r="B122" s="430"/>
      <c r="C122" s="431"/>
      <c r="D122" s="432"/>
    </row>
    <row r="123" spans="1:4">
      <c r="A123" s="74" t="s">
        <v>178</v>
      </c>
      <c r="B123" s="424" t="s">
        <v>171</v>
      </c>
      <c r="C123" s="425"/>
      <c r="D123" s="426"/>
    </row>
    <row r="124" spans="1:4">
      <c r="A124" s="162"/>
      <c r="B124" s="430"/>
      <c r="C124" s="431"/>
      <c r="D124" s="432"/>
    </row>
    <row r="125" spans="1:4">
      <c r="A125" s="74" t="s">
        <v>195</v>
      </c>
      <c r="B125" s="424" t="s">
        <v>177</v>
      </c>
      <c r="C125" s="425"/>
      <c r="D125" s="426"/>
    </row>
    <row r="126" spans="1:4">
      <c r="A126" s="162"/>
      <c r="B126" s="430"/>
      <c r="C126" s="431"/>
      <c r="D126" s="432"/>
    </row>
    <row r="127" spans="1:4" ht="15.75" thickBot="1">
      <c r="A127" s="161" t="s">
        <v>182</v>
      </c>
      <c r="B127" s="452" t="s">
        <v>200</v>
      </c>
      <c r="C127" s="453"/>
      <c r="D127" s="454"/>
    </row>
    <row r="128" spans="1:4" ht="15.75" thickBot="1">
      <c r="A128" s="114" t="s">
        <v>48</v>
      </c>
      <c r="B128" s="108"/>
      <c r="C128" s="108"/>
      <c r="D128" s="115">
        <v>58011.43</v>
      </c>
    </row>
    <row r="129" spans="1:4" ht="15.75" thickBot="1">
      <c r="A129" s="530" t="s">
        <v>181</v>
      </c>
      <c r="B129" s="531"/>
      <c r="C129" s="531"/>
      <c r="D129" s="165"/>
    </row>
    <row r="130" spans="1:4" ht="15" customHeight="1">
      <c r="A130" s="219" t="s">
        <v>183</v>
      </c>
      <c r="B130" s="494" t="s">
        <v>1653</v>
      </c>
      <c r="C130" s="495"/>
      <c r="D130" s="165"/>
    </row>
    <row r="131" spans="1:4">
      <c r="A131" s="161"/>
      <c r="B131" s="427"/>
      <c r="C131" s="476"/>
      <c r="D131" s="116"/>
    </row>
    <row r="132" spans="1:4">
      <c r="A132" s="161"/>
      <c r="B132" s="427"/>
      <c r="C132" s="476"/>
      <c r="D132" s="116"/>
    </row>
    <row r="133" spans="1:4">
      <c r="A133" s="161"/>
      <c r="B133" s="427"/>
      <c r="C133" s="476"/>
      <c r="D133" s="116"/>
    </row>
    <row r="134" spans="1:4">
      <c r="A134" s="162"/>
      <c r="B134" s="430"/>
      <c r="C134" s="496"/>
      <c r="D134" s="154">
        <v>16518.41</v>
      </c>
    </row>
    <row r="135" spans="1:4">
      <c r="A135" s="74" t="s">
        <v>196</v>
      </c>
      <c r="B135" s="424" t="s">
        <v>311</v>
      </c>
      <c r="C135" s="493"/>
      <c r="D135" s="141"/>
    </row>
    <row r="136" spans="1:4">
      <c r="A136" s="162"/>
      <c r="B136" s="430"/>
      <c r="C136" s="496"/>
      <c r="D136" s="154">
        <v>454.64</v>
      </c>
    </row>
    <row r="137" spans="1:4" ht="15.75" thickBot="1">
      <c r="A137" s="74" t="s">
        <v>197</v>
      </c>
      <c r="B137" s="424" t="s">
        <v>1651</v>
      </c>
      <c r="C137" s="493"/>
      <c r="D137" s="141">
        <v>9304.9599999999991</v>
      </c>
    </row>
    <row r="138" spans="1:4" ht="15.75" thickBot="1">
      <c r="A138" s="215" t="s">
        <v>48</v>
      </c>
      <c r="B138" s="108"/>
      <c r="C138" s="108"/>
      <c r="D138" s="72">
        <f>SUM(D130:D137)</f>
        <v>26278.01</v>
      </c>
    </row>
    <row r="139" spans="1:4">
      <c r="A139" s="522" t="s">
        <v>53</v>
      </c>
      <c r="B139" s="523"/>
      <c r="C139" s="46"/>
      <c r="D139" s="33">
        <f>SUM(D53,D85,D128,D138)</f>
        <v>305743.57000000007</v>
      </c>
    </row>
    <row r="140" spans="1:4">
      <c r="A140" s="687" t="s">
        <v>1686</v>
      </c>
      <c r="B140" s="687"/>
      <c r="C140" s="687"/>
      <c r="D140" s="688">
        <v>1271816.9200000004</v>
      </c>
    </row>
    <row r="141" spans="1:4">
      <c r="A141" s="687"/>
      <c r="B141" s="687"/>
      <c r="C141" s="687"/>
      <c r="D141" s="688"/>
    </row>
    <row r="142" spans="1:4">
      <c r="A142" s="562" t="s">
        <v>1687</v>
      </c>
      <c r="B142" s="562"/>
      <c r="C142" s="562"/>
      <c r="D142" s="683">
        <v>243043.57</v>
      </c>
    </row>
    <row r="143" spans="1:4">
      <c r="A143" s="577"/>
      <c r="B143" s="577"/>
      <c r="C143" s="577"/>
      <c r="D143" s="471"/>
    </row>
    <row r="144" spans="1:4">
      <c r="A144" s="486" t="s">
        <v>1665</v>
      </c>
      <c r="B144" s="487"/>
      <c r="C144" s="488"/>
      <c r="D144" s="470">
        <v>149994.76999999999</v>
      </c>
    </row>
    <row r="145" spans="1:5">
      <c r="A145" s="489"/>
      <c r="B145" s="490"/>
      <c r="C145" s="491"/>
      <c r="D145" s="492"/>
    </row>
    <row r="146" spans="1:5">
      <c r="A146" s="29"/>
      <c r="B146" s="29"/>
      <c r="C146" s="29"/>
      <c r="D146" s="29"/>
    </row>
    <row r="148" spans="1:5">
      <c r="A148" s="29"/>
      <c r="B148" s="29"/>
      <c r="C148" s="29"/>
      <c r="D148" s="29"/>
    </row>
    <row r="149" spans="1:5">
      <c r="A149" s="29"/>
      <c r="B149" s="29"/>
      <c r="C149" s="29"/>
      <c r="D149" s="29"/>
    </row>
    <row r="150" spans="1:5">
      <c r="A150" s="29"/>
      <c r="B150" s="29"/>
      <c r="C150" s="29"/>
      <c r="D150" s="29"/>
    </row>
    <row r="151" spans="1:5">
      <c r="A151" s="29"/>
      <c r="B151" s="29"/>
      <c r="C151" s="29"/>
      <c r="D151" s="29"/>
    </row>
    <row r="160" spans="1:5" s="5" customFormat="1">
      <c r="E160" s="11"/>
    </row>
  </sheetData>
  <mergeCells count="55">
    <mergeCell ref="D140:D141"/>
    <mergeCell ref="A142:C143"/>
    <mergeCell ref="D142:D143"/>
    <mergeCell ref="A139:B139"/>
    <mergeCell ref="A144:C145"/>
    <mergeCell ref="B89:D90"/>
    <mergeCell ref="A91:A93"/>
    <mergeCell ref="B91:D93"/>
    <mergeCell ref="B94:D99"/>
    <mergeCell ref="B101:D106"/>
    <mergeCell ref="B127:D127"/>
    <mergeCell ref="A129:C129"/>
    <mergeCell ref="B130:C134"/>
    <mergeCell ref="B117:D117"/>
    <mergeCell ref="B118:D120"/>
    <mergeCell ref="D144:D145"/>
    <mergeCell ref="B135:C136"/>
    <mergeCell ref="B137:C137"/>
    <mergeCell ref="A140:C141"/>
    <mergeCell ref="C78:C80"/>
    <mergeCell ref="D78:D80"/>
    <mergeCell ref="A81:B81"/>
    <mergeCell ref="A65:B65"/>
    <mergeCell ref="C66:C67"/>
    <mergeCell ref="D66:D67"/>
    <mergeCell ref="A70:B70"/>
    <mergeCell ref="A78:B80"/>
    <mergeCell ref="A75:B76"/>
    <mergeCell ref="C75:C76"/>
    <mergeCell ref="D75:D76"/>
    <mergeCell ref="A1:D1"/>
    <mergeCell ref="A3:B3"/>
    <mergeCell ref="A4:B4"/>
    <mergeCell ref="A5:B5"/>
    <mergeCell ref="A6:B6"/>
    <mergeCell ref="A7:B7"/>
    <mergeCell ref="A8:B8"/>
    <mergeCell ref="A9:B9"/>
    <mergeCell ref="A10:B10"/>
    <mergeCell ref="A11:D12"/>
    <mergeCell ref="A71:B71"/>
    <mergeCell ref="A63:B64"/>
    <mergeCell ref="C63:C64"/>
    <mergeCell ref="D63:D64"/>
    <mergeCell ref="A68:B68"/>
    <mergeCell ref="A83:B84"/>
    <mergeCell ref="B121:D122"/>
    <mergeCell ref="B123:D124"/>
    <mergeCell ref="B125:D126"/>
    <mergeCell ref="B107:D107"/>
    <mergeCell ref="B108:D111"/>
    <mergeCell ref="B112:D113"/>
    <mergeCell ref="B114:D114"/>
    <mergeCell ref="B115:D116"/>
    <mergeCell ref="A87:D87"/>
  </mergeCells>
  <pageMargins left="0.32" right="0.28999999999999998" top="0.6" bottom="0.76" header="0.31496062992125984" footer="0.56000000000000005"/>
  <pageSetup paperSize="9" orientation="portrait" r:id="rId1"/>
</worksheet>
</file>

<file path=xl/worksheets/sheet40.xml><?xml version="1.0" encoding="utf-8"?>
<worksheet xmlns="http://schemas.openxmlformats.org/spreadsheetml/2006/main" xmlns:r="http://schemas.openxmlformats.org/officeDocument/2006/relationships">
  <dimension ref="A1:H166"/>
  <sheetViews>
    <sheetView topLeftCell="A142" zoomScale="80" zoomScaleNormal="80" workbookViewId="0">
      <selection activeCell="A153" sqref="A153:D156"/>
    </sheetView>
  </sheetViews>
  <sheetFormatPr defaultRowHeight="15"/>
  <cols>
    <col min="1" max="1" width="12.85546875" customWidth="1"/>
    <col min="2" max="2" width="35.85546875" customWidth="1"/>
    <col min="3" max="3" width="24.85546875" customWidth="1"/>
    <col min="4" max="4" width="20" customWidth="1"/>
    <col min="5" max="5" width="11.140625" customWidth="1"/>
    <col min="6" max="7" width="11.42578125" bestFit="1" customWidth="1"/>
    <col min="8" max="8" width="10.28515625" bestFit="1" customWidth="1"/>
    <col min="9" max="9" width="11.42578125" bestFit="1" customWidth="1"/>
  </cols>
  <sheetData>
    <row r="1" spans="1:8" ht="15" customHeight="1">
      <c r="A1" s="473" t="s">
        <v>514</v>
      </c>
      <c r="B1" s="473"/>
      <c r="C1" s="473"/>
      <c r="D1" s="473"/>
    </row>
    <row r="2" spans="1:8">
      <c r="A2" s="30"/>
      <c r="B2" s="30"/>
      <c r="C2" s="30"/>
      <c r="D2" s="30"/>
    </row>
    <row r="3" spans="1:8">
      <c r="A3" s="474" t="s">
        <v>96</v>
      </c>
      <c r="B3" s="474"/>
      <c r="C3" s="30"/>
      <c r="D3" s="30"/>
    </row>
    <row r="4" spans="1:8">
      <c r="A4" s="481" t="s">
        <v>47</v>
      </c>
      <c r="B4" s="481"/>
      <c r="C4" s="30">
        <v>1987</v>
      </c>
      <c r="D4" s="30"/>
    </row>
    <row r="5" spans="1:8">
      <c r="A5" s="481" t="s">
        <v>44</v>
      </c>
      <c r="B5" s="481"/>
      <c r="C5" s="30">
        <v>147</v>
      </c>
      <c r="D5" s="30"/>
    </row>
    <row r="6" spans="1:8">
      <c r="A6" s="481" t="s">
        <v>45</v>
      </c>
      <c r="B6" s="481"/>
      <c r="C6" s="30">
        <v>5</v>
      </c>
      <c r="D6" s="30"/>
    </row>
    <row r="7" spans="1:8">
      <c r="A7" s="481" t="s">
        <v>46</v>
      </c>
      <c r="B7" s="481"/>
      <c r="C7" s="30">
        <v>10</v>
      </c>
      <c r="D7" s="30"/>
    </row>
    <row r="8" spans="1:8" s="5" customFormat="1">
      <c r="A8" s="481" t="s">
        <v>51</v>
      </c>
      <c r="B8" s="481"/>
      <c r="C8" s="30">
        <v>7845.3</v>
      </c>
      <c r="D8" s="30"/>
    </row>
    <row r="9" spans="1:8" s="5" customFormat="1">
      <c r="A9" s="481" t="s">
        <v>56</v>
      </c>
      <c r="B9" s="481"/>
      <c r="C9" s="66">
        <v>684.9</v>
      </c>
      <c r="D9" s="30"/>
    </row>
    <row r="10" spans="1:8" s="5" customFormat="1">
      <c r="A10" s="481" t="s">
        <v>52</v>
      </c>
      <c r="B10" s="481"/>
      <c r="C10" s="30">
        <v>293</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144</v>
      </c>
      <c r="B16" s="39"/>
      <c r="C16" s="39"/>
      <c r="D16" s="85"/>
    </row>
    <row r="17" spans="1:4">
      <c r="A17" s="172" t="s">
        <v>1473</v>
      </c>
      <c r="B17" s="48" t="s">
        <v>1474</v>
      </c>
      <c r="C17" s="48"/>
      <c r="D17" s="105">
        <v>3689.83</v>
      </c>
    </row>
    <row r="18" spans="1:4">
      <c r="A18" s="86" t="s">
        <v>210</v>
      </c>
      <c r="B18" s="39"/>
      <c r="C18" s="39"/>
      <c r="D18" s="85"/>
    </row>
    <row r="19" spans="1:4" s="4" customFormat="1">
      <c r="A19" s="172" t="s">
        <v>897</v>
      </c>
      <c r="B19" s="48" t="s">
        <v>726</v>
      </c>
      <c r="C19" s="48"/>
      <c r="D19" s="105">
        <v>51504.75</v>
      </c>
    </row>
    <row r="20" spans="1:4" s="4" customFormat="1">
      <c r="A20" s="140" t="s">
        <v>363</v>
      </c>
      <c r="B20" s="46" t="s">
        <v>899</v>
      </c>
      <c r="C20" s="46"/>
      <c r="D20" s="175">
        <v>2796.98</v>
      </c>
    </row>
    <row r="21" spans="1:4">
      <c r="A21" s="86" t="s">
        <v>977</v>
      </c>
      <c r="B21" s="39"/>
      <c r="C21" s="39"/>
      <c r="D21" s="85"/>
    </row>
    <row r="22" spans="1:4">
      <c r="A22" s="172" t="s">
        <v>1305</v>
      </c>
      <c r="B22" s="48" t="s">
        <v>1306</v>
      </c>
      <c r="C22" s="48"/>
      <c r="D22" s="105">
        <v>4937.96</v>
      </c>
    </row>
    <row r="23" spans="1:4">
      <c r="A23" s="84" t="s">
        <v>146</v>
      </c>
      <c r="B23" s="39"/>
      <c r="C23" s="39"/>
      <c r="D23" s="85"/>
    </row>
    <row r="24" spans="1:4">
      <c r="A24" s="86" t="s">
        <v>147</v>
      </c>
      <c r="B24" s="39"/>
      <c r="C24" s="39"/>
      <c r="D24" s="85"/>
    </row>
    <row r="25" spans="1:4">
      <c r="A25" s="87" t="s">
        <v>751</v>
      </c>
      <c r="B25" s="39" t="s">
        <v>752</v>
      </c>
      <c r="C25" s="39"/>
      <c r="D25" s="85">
        <v>1898.67</v>
      </c>
    </row>
    <row r="26" spans="1:4">
      <c r="A26" s="238" t="s">
        <v>356</v>
      </c>
      <c r="B26" s="47" t="s">
        <v>753</v>
      </c>
      <c r="C26" s="47"/>
      <c r="D26" s="155"/>
    </row>
    <row r="27" spans="1:4">
      <c r="A27" s="87"/>
      <c r="B27" s="39" t="s">
        <v>754</v>
      </c>
      <c r="C27" s="39"/>
      <c r="D27" s="85">
        <v>3691.9</v>
      </c>
    </row>
    <row r="28" spans="1:4">
      <c r="A28" s="238" t="s">
        <v>1102</v>
      </c>
      <c r="B28" s="47" t="s">
        <v>1172</v>
      </c>
      <c r="C28" s="47"/>
      <c r="D28" s="155"/>
    </row>
    <row r="29" spans="1:4">
      <c r="A29" s="172"/>
      <c r="B29" s="48" t="s">
        <v>1173</v>
      </c>
      <c r="C29" s="48"/>
      <c r="D29" s="105">
        <v>2228.15</v>
      </c>
    </row>
    <row r="30" spans="1:4">
      <c r="A30" s="86" t="s">
        <v>148</v>
      </c>
      <c r="B30" s="39"/>
      <c r="C30" s="39"/>
      <c r="D30" s="85"/>
    </row>
    <row r="31" spans="1:4">
      <c r="A31" s="87" t="s">
        <v>356</v>
      </c>
      <c r="B31" s="39" t="s">
        <v>755</v>
      </c>
      <c r="C31" s="39"/>
      <c r="D31" s="85"/>
    </row>
    <row r="32" spans="1:4">
      <c r="A32" s="87"/>
      <c r="B32" s="39" t="s">
        <v>756</v>
      </c>
      <c r="C32" s="39"/>
      <c r="D32" s="85"/>
    </row>
    <row r="33" spans="1:4">
      <c r="A33" s="95"/>
      <c r="B33" s="48" t="s">
        <v>757</v>
      </c>
      <c r="C33" s="48"/>
      <c r="D33" s="105">
        <v>2583.1799999999998</v>
      </c>
    </row>
    <row r="34" spans="1:4">
      <c r="A34" s="95" t="s">
        <v>149</v>
      </c>
      <c r="B34" s="48"/>
      <c r="C34" s="48"/>
      <c r="D34" s="105"/>
    </row>
    <row r="35" spans="1:4">
      <c r="A35" s="238" t="s">
        <v>1307</v>
      </c>
      <c r="B35" s="47" t="s">
        <v>750</v>
      </c>
      <c r="C35" s="47"/>
      <c r="D35" s="155"/>
    </row>
    <row r="36" spans="1:4">
      <c r="A36" s="172"/>
      <c r="B36" s="48" t="s">
        <v>1308</v>
      </c>
      <c r="C36" s="48"/>
      <c r="D36" s="105">
        <f>949.35+963.64+1901.24</f>
        <v>3814.23</v>
      </c>
    </row>
    <row r="37" spans="1:4">
      <c r="A37" s="87" t="s">
        <v>356</v>
      </c>
      <c r="B37" s="39" t="s">
        <v>1169</v>
      </c>
      <c r="C37" s="39"/>
      <c r="D37" s="85"/>
    </row>
    <row r="38" spans="1:4">
      <c r="A38" s="87"/>
      <c r="B38" s="39" t="s">
        <v>1170</v>
      </c>
      <c r="C38" s="39"/>
      <c r="D38" s="85"/>
    </row>
    <row r="39" spans="1:4">
      <c r="A39" s="172"/>
      <c r="B39" s="48" t="s">
        <v>1171</v>
      </c>
      <c r="C39" s="48"/>
      <c r="D39" s="105">
        <v>1087.72</v>
      </c>
    </row>
    <row r="40" spans="1:4">
      <c r="A40" s="86" t="s">
        <v>150</v>
      </c>
      <c r="B40" s="39"/>
      <c r="C40" s="39"/>
      <c r="D40" s="85"/>
    </row>
    <row r="41" spans="1:4">
      <c r="A41" s="87" t="s">
        <v>1041</v>
      </c>
      <c r="B41" s="39" t="s">
        <v>1042</v>
      </c>
      <c r="C41" s="39"/>
      <c r="D41" s="85">
        <f>874.57+1205.52</f>
        <v>2080.09</v>
      </c>
    </row>
    <row r="42" spans="1:4">
      <c r="A42" s="172"/>
      <c r="B42" s="48" t="s">
        <v>1043</v>
      </c>
      <c r="C42" s="48"/>
      <c r="D42" s="105"/>
    </row>
    <row r="43" spans="1:4">
      <c r="A43" s="87" t="s">
        <v>356</v>
      </c>
      <c r="B43" s="39" t="s">
        <v>1039</v>
      </c>
      <c r="C43" s="39"/>
      <c r="D43" s="85"/>
    </row>
    <row r="44" spans="1:4">
      <c r="A44" s="172"/>
      <c r="B44" s="48" t="s">
        <v>1040</v>
      </c>
      <c r="C44" s="48"/>
      <c r="D44" s="105">
        <v>2717.16</v>
      </c>
    </row>
    <row r="45" spans="1:4">
      <c r="A45" s="87" t="s">
        <v>356</v>
      </c>
      <c r="B45" s="39" t="s">
        <v>1166</v>
      </c>
      <c r="C45" s="39"/>
      <c r="D45" s="85"/>
    </row>
    <row r="46" spans="1:4">
      <c r="A46" s="87"/>
      <c r="B46" s="39" t="s">
        <v>1167</v>
      </c>
      <c r="C46" s="39"/>
      <c r="D46" s="85"/>
    </row>
    <row r="47" spans="1:4">
      <c r="A47" s="172"/>
      <c r="B47" s="48" t="s">
        <v>1168</v>
      </c>
      <c r="C47" s="48"/>
      <c r="D47" s="105">
        <v>2436.4699999999998</v>
      </c>
    </row>
    <row r="48" spans="1:4">
      <c r="A48" s="86" t="s">
        <v>151</v>
      </c>
      <c r="B48" s="39"/>
      <c r="C48" s="39"/>
      <c r="D48" s="85"/>
    </row>
    <row r="49" spans="1:4">
      <c r="A49" s="87" t="s">
        <v>1309</v>
      </c>
      <c r="B49" s="39" t="s">
        <v>1310</v>
      </c>
      <c r="C49" s="39"/>
      <c r="D49" s="85"/>
    </row>
    <row r="50" spans="1:4">
      <c r="A50" s="87"/>
      <c r="B50" s="39" t="s">
        <v>1311</v>
      </c>
      <c r="C50" s="39"/>
      <c r="D50" s="85"/>
    </row>
    <row r="51" spans="1:4">
      <c r="A51" s="172"/>
      <c r="B51" s="48" t="s">
        <v>1312</v>
      </c>
      <c r="C51" s="48"/>
      <c r="D51" s="105">
        <v>2745.45</v>
      </c>
    </row>
    <row r="52" spans="1:4">
      <c r="A52" s="87" t="s">
        <v>1470</v>
      </c>
      <c r="B52" s="39" t="s">
        <v>1471</v>
      </c>
      <c r="C52" s="39"/>
      <c r="D52" s="85"/>
    </row>
    <row r="53" spans="1:4">
      <c r="A53" s="172"/>
      <c r="B53" s="48" t="s">
        <v>1472</v>
      </c>
      <c r="C53" s="48"/>
      <c r="D53" s="105">
        <v>1791.65</v>
      </c>
    </row>
    <row r="54" spans="1:4">
      <c r="A54" s="649" t="s">
        <v>490</v>
      </c>
      <c r="B54" s="650"/>
      <c r="C54" s="39"/>
      <c r="D54" s="85"/>
    </row>
    <row r="55" spans="1:4">
      <c r="A55" s="84" t="s">
        <v>419</v>
      </c>
      <c r="B55" s="39"/>
      <c r="C55" s="39"/>
      <c r="D55" s="85"/>
    </row>
    <row r="56" spans="1:4">
      <c r="A56" s="87" t="s">
        <v>415</v>
      </c>
      <c r="B56" s="39"/>
      <c r="C56" s="39"/>
      <c r="D56" s="85"/>
    </row>
    <row r="57" spans="1:4">
      <c r="A57" s="87" t="s">
        <v>452</v>
      </c>
      <c r="B57" s="39"/>
      <c r="C57" s="39"/>
      <c r="D57" s="85"/>
    </row>
    <row r="58" spans="1:4">
      <c r="A58" s="87" t="s">
        <v>420</v>
      </c>
      <c r="B58" s="39"/>
      <c r="C58" s="39"/>
      <c r="D58" s="85"/>
    </row>
    <row r="59" spans="1:4">
      <c r="A59" s="87" t="s">
        <v>498</v>
      </c>
      <c r="B59" s="39"/>
      <c r="C59" s="39"/>
      <c r="D59" s="85"/>
    </row>
    <row r="60" spans="1:4">
      <c r="A60" s="87" t="s">
        <v>499</v>
      </c>
      <c r="B60" s="39"/>
      <c r="C60" s="39"/>
      <c r="D60" s="85"/>
    </row>
    <row r="61" spans="1:4">
      <c r="A61" s="87" t="s">
        <v>500</v>
      </c>
      <c r="B61" s="39"/>
      <c r="C61" s="39"/>
      <c r="D61" s="85"/>
    </row>
    <row r="62" spans="1:4">
      <c r="A62" s="87" t="s">
        <v>612</v>
      </c>
      <c r="B62" s="39"/>
      <c r="C62" s="39"/>
      <c r="D62" s="85"/>
    </row>
    <row r="63" spans="1:4">
      <c r="A63" s="87" t="s">
        <v>749</v>
      </c>
      <c r="B63" s="39"/>
      <c r="C63" s="39"/>
      <c r="D63" s="85"/>
    </row>
    <row r="64" spans="1:4">
      <c r="A64" s="87" t="s">
        <v>492</v>
      </c>
      <c r="B64" s="39"/>
      <c r="C64" s="39"/>
      <c r="D64" s="85"/>
    </row>
    <row r="65" spans="1:5">
      <c r="A65" s="172" t="s">
        <v>501</v>
      </c>
      <c r="B65" s="48"/>
      <c r="C65" s="48"/>
      <c r="D65" s="105">
        <f>98757.61+2555.25</f>
        <v>101312.86</v>
      </c>
    </row>
    <row r="66" spans="1:5">
      <c r="A66" s="86" t="s">
        <v>221</v>
      </c>
      <c r="B66" s="39"/>
      <c r="C66" s="39"/>
      <c r="D66" s="85"/>
    </row>
    <row r="67" spans="1:5" ht="15.75" thickBot="1">
      <c r="A67" s="87" t="s">
        <v>363</v>
      </c>
      <c r="B67" s="39" t="s">
        <v>898</v>
      </c>
      <c r="C67" s="39"/>
      <c r="D67" s="80">
        <v>6596.22</v>
      </c>
    </row>
    <row r="68" spans="1:5" ht="15.75" thickBot="1">
      <c r="A68" s="88" t="s">
        <v>48</v>
      </c>
      <c r="B68" s="89"/>
      <c r="C68" s="89"/>
      <c r="D68" s="90">
        <f>SUM(D15:D67)</f>
        <v>197913.27</v>
      </c>
    </row>
    <row r="69" spans="1:5" s="29" customFormat="1" ht="13.5" thickBot="1">
      <c r="A69" s="295"/>
      <c r="B69" s="108"/>
      <c r="C69" s="108"/>
      <c r="D69" s="296"/>
      <c r="E69" s="28"/>
    </row>
    <row r="70" spans="1:5">
      <c r="A70" s="81" t="s">
        <v>152</v>
      </c>
      <c r="B70" s="82"/>
      <c r="C70" s="91"/>
      <c r="D70" s="92"/>
    </row>
    <row r="71" spans="1:5" s="1" customFormat="1">
      <c r="A71" s="86" t="s">
        <v>255</v>
      </c>
      <c r="B71" s="41"/>
      <c r="C71" s="64"/>
      <c r="D71" s="116">
        <v>158285.85999999999</v>
      </c>
    </row>
    <row r="72" spans="1:5">
      <c r="A72" s="86" t="s">
        <v>50</v>
      </c>
      <c r="B72" s="39"/>
      <c r="C72" s="52"/>
      <c r="D72" s="93"/>
    </row>
    <row r="73" spans="1:5">
      <c r="A73" s="172" t="s">
        <v>322</v>
      </c>
      <c r="B73" s="48"/>
      <c r="C73" s="24" t="s">
        <v>1636</v>
      </c>
      <c r="D73" s="96"/>
    </row>
    <row r="74" spans="1:5">
      <c r="A74" s="256" t="s">
        <v>325</v>
      </c>
      <c r="B74" s="46"/>
      <c r="C74" s="22" t="s">
        <v>317</v>
      </c>
      <c r="D74" s="255"/>
    </row>
    <row r="75" spans="1:5" s="4" customFormat="1">
      <c r="A75" s="97" t="s">
        <v>326</v>
      </c>
      <c r="B75" s="59"/>
      <c r="C75" s="213" t="s">
        <v>41</v>
      </c>
      <c r="D75" s="187"/>
    </row>
    <row r="76" spans="1:5" s="4" customFormat="1">
      <c r="A76" s="506" t="s">
        <v>334</v>
      </c>
      <c r="B76" s="589"/>
      <c r="C76" s="455" t="s">
        <v>40</v>
      </c>
      <c r="D76" s="638"/>
    </row>
    <row r="77" spans="1:5" s="4" customFormat="1">
      <c r="A77" s="508"/>
      <c r="B77" s="548"/>
      <c r="C77" s="456"/>
      <c r="D77" s="639"/>
    </row>
    <row r="78" spans="1:5" s="4" customFormat="1">
      <c r="A78" s="459" t="s">
        <v>329</v>
      </c>
      <c r="B78" s="460"/>
      <c r="C78" s="183" t="s">
        <v>40</v>
      </c>
      <c r="D78" s="187"/>
    </row>
    <row r="79" spans="1:5" s="4" customFormat="1">
      <c r="A79" s="97" t="s">
        <v>330</v>
      </c>
      <c r="B79" s="54"/>
      <c r="C79" s="465" t="s">
        <v>41</v>
      </c>
      <c r="D79" s="586"/>
    </row>
    <row r="80" spans="1:5" s="4" customFormat="1">
      <c r="A80" s="98" t="s">
        <v>331</v>
      </c>
      <c r="B80" s="55"/>
      <c r="C80" s="466"/>
      <c r="D80" s="587"/>
    </row>
    <row r="81" spans="1:5" s="4" customFormat="1">
      <c r="A81" s="537" t="s">
        <v>338</v>
      </c>
      <c r="B81" s="538"/>
      <c r="C81" s="243" t="s">
        <v>39</v>
      </c>
      <c r="D81" s="245"/>
    </row>
    <row r="82" spans="1:5">
      <c r="A82" s="101" t="s">
        <v>154</v>
      </c>
      <c r="B82" s="32"/>
      <c r="C82" s="60" t="s">
        <v>315</v>
      </c>
      <c r="D82" s="134">
        <v>47228.7</v>
      </c>
    </row>
    <row r="83" spans="1:5">
      <c r="A83" s="461" t="s">
        <v>187</v>
      </c>
      <c r="B83" s="462"/>
      <c r="C83" s="60" t="s">
        <v>28</v>
      </c>
      <c r="D83" s="132">
        <v>6756.05</v>
      </c>
    </row>
    <row r="84" spans="1:5">
      <c r="A84" s="101" t="s">
        <v>222</v>
      </c>
      <c r="B84" s="49"/>
      <c r="C84" s="60" t="s">
        <v>1637</v>
      </c>
      <c r="D84" s="134">
        <v>3874.94</v>
      </c>
    </row>
    <row r="85" spans="1:5">
      <c r="A85" s="100" t="s">
        <v>1044</v>
      </c>
      <c r="B85" s="58"/>
      <c r="C85" s="60" t="s">
        <v>1045</v>
      </c>
      <c r="D85" s="132">
        <v>6226.54</v>
      </c>
    </row>
    <row r="86" spans="1:5">
      <c r="A86" s="100" t="s">
        <v>190</v>
      </c>
      <c r="B86" s="58"/>
      <c r="C86" s="60" t="s">
        <v>113</v>
      </c>
      <c r="D86" s="132">
        <f>752.05</f>
        <v>752.05</v>
      </c>
    </row>
    <row r="87" spans="1:5">
      <c r="A87" s="439" t="s">
        <v>776</v>
      </c>
      <c r="B87" s="440"/>
      <c r="C87" s="443" t="s">
        <v>298</v>
      </c>
      <c r="D87" s="445">
        <v>500</v>
      </c>
    </row>
    <row r="88" spans="1:5" ht="15" customHeight="1">
      <c r="A88" s="504"/>
      <c r="B88" s="449"/>
      <c r="C88" s="469"/>
      <c r="D88" s="505"/>
    </row>
    <row r="89" spans="1:5">
      <c r="A89" s="590" t="s">
        <v>296</v>
      </c>
      <c r="B89" s="591"/>
      <c r="C89" s="60" t="s">
        <v>315</v>
      </c>
      <c r="D89" s="154">
        <v>40977.97</v>
      </c>
    </row>
    <row r="90" spans="1:5">
      <c r="A90" s="100" t="s">
        <v>191</v>
      </c>
      <c r="B90" s="58"/>
      <c r="C90" s="60" t="s">
        <v>39</v>
      </c>
      <c r="D90" s="133">
        <v>5962.41</v>
      </c>
      <c r="E90" s="2"/>
    </row>
    <row r="91" spans="1:5">
      <c r="A91" s="461" t="s">
        <v>192</v>
      </c>
      <c r="B91" s="462"/>
      <c r="C91" s="60" t="s">
        <v>42</v>
      </c>
      <c r="D91" s="134">
        <v>50915.99</v>
      </c>
    </row>
    <row r="92" spans="1:5">
      <c r="A92" s="103" t="s">
        <v>50</v>
      </c>
      <c r="B92" s="47"/>
      <c r="C92" s="26"/>
      <c r="D92" s="104"/>
    </row>
    <row r="93" spans="1:5">
      <c r="A93" s="475" t="s">
        <v>347</v>
      </c>
      <c r="B93" s="476"/>
      <c r="C93" s="52"/>
      <c r="D93" s="80">
        <v>38770.68</v>
      </c>
    </row>
    <row r="94" spans="1:5" ht="15.75" thickBot="1">
      <c r="A94" s="475"/>
      <c r="B94" s="476"/>
      <c r="C94" s="107"/>
      <c r="D94" s="85"/>
    </row>
    <row r="95" spans="1:5" ht="15.75" thickBot="1">
      <c r="A95" s="114" t="s">
        <v>48</v>
      </c>
      <c r="B95" s="108"/>
      <c r="C95" s="108"/>
      <c r="D95" s="72">
        <f>SUM(D71,D82:D91)</f>
        <v>321480.50999999995</v>
      </c>
    </row>
    <row r="96" spans="1:5">
      <c r="A96" s="65"/>
      <c r="B96" s="39"/>
      <c r="C96" s="39"/>
      <c r="D96" s="37"/>
    </row>
    <row r="97" spans="1:4" ht="15" customHeight="1">
      <c r="A97" s="433" t="s">
        <v>180</v>
      </c>
      <c r="B97" s="433"/>
      <c r="C97" s="433"/>
      <c r="D97" s="433"/>
    </row>
    <row r="98" spans="1:4" ht="15.75" thickBot="1">
      <c r="A98" s="185"/>
      <c r="B98" s="185"/>
      <c r="C98" s="185"/>
      <c r="D98" s="185"/>
    </row>
    <row r="99" spans="1:4">
      <c r="A99" s="156" t="s">
        <v>130</v>
      </c>
      <c r="B99" s="122" t="s">
        <v>156</v>
      </c>
      <c r="C99" s="123"/>
      <c r="D99" s="124"/>
    </row>
    <row r="100" spans="1:4">
      <c r="A100" s="157" t="s">
        <v>131</v>
      </c>
      <c r="B100" s="424" t="s">
        <v>198</v>
      </c>
      <c r="C100" s="425"/>
      <c r="D100" s="426"/>
    </row>
    <row r="101" spans="1:4" ht="15" customHeight="1">
      <c r="A101" s="164"/>
      <c r="B101" s="427"/>
      <c r="C101" s="428"/>
      <c r="D101" s="429"/>
    </row>
    <row r="102" spans="1:4">
      <c r="A102" s="158"/>
      <c r="B102" s="427"/>
      <c r="C102" s="428"/>
      <c r="D102" s="429"/>
    </row>
    <row r="103" spans="1:4" ht="15" customHeight="1">
      <c r="A103" s="483" t="s">
        <v>132</v>
      </c>
      <c r="B103" s="424" t="s">
        <v>157</v>
      </c>
      <c r="C103" s="425"/>
      <c r="D103" s="426"/>
    </row>
    <row r="104" spans="1:4">
      <c r="A104" s="483"/>
      <c r="B104" s="427"/>
      <c r="C104" s="428"/>
      <c r="D104" s="429"/>
    </row>
    <row r="105" spans="1:4">
      <c r="A105" s="484"/>
      <c r="B105" s="430"/>
      <c r="C105" s="431"/>
      <c r="D105" s="432"/>
    </row>
    <row r="106" spans="1:4">
      <c r="A106" s="159" t="s">
        <v>159</v>
      </c>
      <c r="B106" s="424" t="s">
        <v>158</v>
      </c>
      <c r="C106" s="425"/>
      <c r="D106" s="426"/>
    </row>
    <row r="107" spans="1:4">
      <c r="A107" s="160"/>
      <c r="B107" s="427"/>
      <c r="C107" s="428"/>
      <c r="D107" s="429"/>
    </row>
    <row r="108" spans="1:4">
      <c r="A108" s="161"/>
      <c r="B108" s="427"/>
      <c r="C108" s="428"/>
      <c r="D108" s="429"/>
    </row>
    <row r="109" spans="1:4">
      <c r="A109" s="161"/>
      <c r="B109" s="427"/>
      <c r="C109" s="428"/>
      <c r="D109" s="429"/>
    </row>
    <row r="110" spans="1:4">
      <c r="A110" s="161"/>
      <c r="B110" s="427"/>
      <c r="C110" s="428"/>
      <c r="D110" s="429"/>
    </row>
    <row r="111" spans="1:4">
      <c r="A111" s="161"/>
      <c r="B111" s="427"/>
      <c r="C111" s="428"/>
      <c r="D111" s="429"/>
    </row>
    <row r="112" spans="1:4" ht="15" customHeight="1">
      <c r="A112" s="161"/>
      <c r="B112" s="427"/>
      <c r="C112" s="428"/>
      <c r="D112" s="429"/>
    </row>
    <row r="113" spans="1:4">
      <c r="A113" s="163" t="s">
        <v>160</v>
      </c>
      <c r="B113" s="45" t="s">
        <v>161</v>
      </c>
      <c r="C113" s="46"/>
      <c r="D113" s="126"/>
    </row>
    <row r="114" spans="1:4">
      <c r="A114" s="74" t="s">
        <v>162</v>
      </c>
      <c r="B114" s="424" t="s">
        <v>199</v>
      </c>
      <c r="C114" s="425"/>
      <c r="D114" s="426"/>
    </row>
    <row r="115" spans="1:4">
      <c r="A115" s="161"/>
      <c r="B115" s="427"/>
      <c r="C115" s="428"/>
      <c r="D115" s="429"/>
    </row>
    <row r="116" spans="1:4">
      <c r="A116" s="161"/>
      <c r="B116" s="427"/>
      <c r="C116" s="428"/>
      <c r="D116" s="429"/>
    </row>
    <row r="117" spans="1:4" ht="15" customHeight="1">
      <c r="A117" s="161"/>
      <c r="B117" s="427"/>
      <c r="C117" s="428"/>
      <c r="D117" s="429"/>
    </row>
    <row r="118" spans="1:4">
      <c r="A118" s="161"/>
      <c r="B118" s="427"/>
      <c r="C118" s="428"/>
      <c r="D118" s="429"/>
    </row>
    <row r="119" spans="1:4">
      <c r="A119" s="161"/>
      <c r="B119" s="427"/>
      <c r="C119" s="428"/>
      <c r="D119" s="429"/>
    </row>
    <row r="120" spans="1:4">
      <c r="A120" s="74" t="s">
        <v>163</v>
      </c>
      <c r="B120" s="436" t="s">
        <v>164</v>
      </c>
      <c r="C120" s="437"/>
      <c r="D120" s="438"/>
    </row>
    <row r="121" spans="1:4">
      <c r="A121" s="74" t="s">
        <v>165</v>
      </c>
      <c r="B121" s="424" t="s">
        <v>201</v>
      </c>
      <c r="C121" s="425"/>
      <c r="D121" s="426"/>
    </row>
    <row r="122" spans="1:4">
      <c r="A122" s="161"/>
      <c r="B122" s="427"/>
      <c r="C122" s="428"/>
      <c r="D122" s="429"/>
    </row>
    <row r="123" spans="1:4">
      <c r="A123" s="161"/>
      <c r="B123" s="427"/>
      <c r="C123" s="428"/>
      <c r="D123" s="429"/>
    </row>
    <row r="124" spans="1:4">
      <c r="A124" s="162"/>
      <c r="B124" s="430"/>
      <c r="C124" s="431"/>
      <c r="D124" s="432"/>
    </row>
    <row r="125" spans="1:4">
      <c r="A125" s="77" t="s">
        <v>166</v>
      </c>
      <c r="B125" s="496" t="s">
        <v>193</v>
      </c>
      <c r="C125" s="497"/>
      <c r="D125" s="498"/>
    </row>
    <row r="126" spans="1:4">
      <c r="A126" s="75"/>
      <c r="B126" s="499"/>
      <c r="C126" s="500"/>
      <c r="D126" s="501"/>
    </row>
    <row r="127" spans="1:4" s="1" customFormat="1" ht="30.75" customHeight="1">
      <c r="A127" s="164" t="s">
        <v>168</v>
      </c>
      <c r="B127" s="500" t="s">
        <v>194</v>
      </c>
      <c r="C127" s="500"/>
      <c r="D127" s="501"/>
    </row>
    <row r="128" spans="1:4">
      <c r="A128" s="74" t="s">
        <v>170</v>
      </c>
      <c r="B128" s="424" t="s">
        <v>173</v>
      </c>
      <c r="C128" s="425"/>
      <c r="D128" s="426"/>
    </row>
    <row r="129" spans="1:4">
      <c r="A129" s="162"/>
      <c r="B129" s="430"/>
      <c r="C129" s="431"/>
      <c r="D129" s="432"/>
    </row>
    <row r="130" spans="1:4">
      <c r="A130" s="74" t="s">
        <v>172</v>
      </c>
      <c r="B130" s="436" t="s">
        <v>175</v>
      </c>
      <c r="C130" s="437"/>
      <c r="D130" s="438"/>
    </row>
    <row r="131" spans="1:4">
      <c r="A131" s="79" t="s">
        <v>174</v>
      </c>
      <c r="B131" s="424" t="s">
        <v>167</v>
      </c>
      <c r="C131" s="425"/>
      <c r="D131" s="426"/>
    </row>
    <row r="132" spans="1:4">
      <c r="A132" s="77"/>
      <c r="B132" s="427"/>
      <c r="C132" s="428"/>
      <c r="D132" s="429"/>
    </row>
    <row r="133" spans="1:4">
      <c r="A133" s="75"/>
      <c r="B133" s="430"/>
      <c r="C133" s="431"/>
      <c r="D133" s="432"/>
    </row>
    <row r="134" spans="1:4">
      <c r="A134" s="74" t="s">
        <v>176</v>
      </c>
      <c r="B134" s="424" t="s">
        <v>169</v>
      </c>
      <c r="C134" s="425"/>
      <c r="D134" s="426"/>
    </row>
    <row r="135" spans="1:4">
      <c r="A135" s="162"/>
      <c r="B135" s="430"/>
      <c r="C135" s="431"/>
      <c r="D135" s="432"/>
    </row>
    <row r="136" spans="1:4">
      <c r="A136" s="74" t="s">
        <v>178</v>
      </c>
      <c r="B136" s="424" t="s">
        <v>171</v>
      </c>
      <c r="C136" s="425"/>
      <c r="D136" s="426"/>
    </row>
    <row r="137" spans="1:4">
      <c r="A137" s="162"/>
      <c r="B137" s="430"/>
      <c r="C137" s="431"/>
      <c r="D137" s="432"/>
    </row>
    <row r="138" spans="1:4">
      <c r="A138" s="74" t="s">
        <v>195</v>
      </c>
      <c r="B138" s="424" t="s">
        <v>177</v>
      </c>
      <c r="C138" s="425"/>
      <c r="D138" s="426"/>
    </row>
    <row r="139" spans="1:4">
      <c r="A139" s="162"/>
      <c r="B139" s="430"/>
      <c r="C139" s="431"/>
      <c r="D139" s="432"/>
    </row>
    <row r="140" spans="1:4" ht="30.75" customHeight="1" thickBot="1">
      <c r="A140" s="161" t="s">
        <v>182</v>
      </c>
      <c r="B140" s="452" t="s">
        <v>200</v>
      </c>
      <c r="C140" s="453"/>
      <c r="D140" s="454"/>
    </row>
    <row r="141" spans="1:4" ht="15.75" thickBot="1">
      <c r="A141" s="114" t="s">
        <v>48</v>
      </c>
      <c r="B141" s="108"/>
      <c r="C141" s="108"/>
      <c r="D141" s="115">
        <v>150159.04000000001</v>
      </c>
    </row>
    <row r="142" spans="1:4">
      <c r="A142" s="626" t="s">
        <v>181</v>
      </c>
      <c r="B142" s="627"/>
      <c r="C142" s="627"/>
      <c r="D142" s="282"/>
    </row>
    <row r="143" spans="1:4" ht="15" customHeight="1">
      <c r="A143" s="74" t="s">
        <v>183</v>
      </c>
      <c r="B143" s="424" t="s">
        <v>1653</v>
      </c>
      <c r="C143" s="493"/>
      <c r="D143" s="141"/>
    </row>
    <row r="144" spans="1:4">
      <c r="A144" s="161"/>
      <c r="B144" s="427"/>
      <c r="C144" s="476"/>
      <c r="D144" s="116"/>
    </row>
    <row r="145" spans="1:4">
      <c r="A145" s="161"/>
      <c r="B145" s="427"/>
      <c r="C145" s="476"/>
      <c r="D145" s="116"/>
    </row>
    <row r="146" spans="1:4">
      <c r="A146" s="161"/>
      <c r="B146" s="427"/>
      <c r="C146" s="476"/>
      <c r="D146" s="116"/>
    </row>
    <row r="147" spans="1:4">
      <c r="A147" s="162"/>
      <c r="B147" s="430"/>
      <c r="C147" s="496"/>
      <c r="D147" s="154">
        <v>42756.89</v>
      </c>
    </row>
    <row r="148" spans="1:4">
      <c r="A148" s="74" t="s">
        <v>196</v>
      </c>
      <c r="B148" s="424" t="s">
        <v>311</v>
      </c>
      <c r="C148" s="493"/>
      <c r="D148" s="141"/>
    </row>
    <row r="149" spans="1:4">
      <c r="A149" s="162"/>
      <c r="B149" s="430"/>
      <c r="C149" s="496"/>
      <c r="D149" s="154">
        <v>1176.8</v>
      </c>
    </row>
    <row r="150" spans="1:4" ht="15.75" thickBot="1">
      <c r="A150" s="74" t="s">
        <v>197</v>
      </c>
      <c r="B150" s="424" t="s">
        <v>1651</v>
      </c>
      <c r="C150" s="493"/>
      <c r="D150" s="141">
        <v>24085.07</v>
      </c>
    </row>
    <row r="151" spans="1:4" ht="15.75" thickBot="1">
      <c r="A151" s="214" t="s">
        <v>48</v>
      </c>
      <c r="B151" s="108"/>
      <c r="C151" s="108"/>
      <c r="D151" s="115">
        <f>SUM(D143:D150)</f>
        <v>68018.760000000009</v>
      </c>
    </row>
    <row r="152" spans="1:4">
      <c r="A152" s="522" t="s">
        <v>53</v>
      </c>
      <c r="B152" s="523"/>
      <c r="C152" s="46"/>
      <c r="D152" s="33">
        <f>SUM(D68,D95,D141,D151)</f>
        <v>737571.58</v>
      </c>
    </row>
    <row r="153" spans="1:4">
      <c r="A153" s="687" t="s">
        <v>1686</v>
      </c>
      <c r="B153" s="687"/>
      <c r="C153" s="687"/>
      <c r="D153" s="688">
        <v>2827886.28</v>
      </c>
    </row>
    <row r="154" spans="1:4">
      <c r="A154" s="687"/>
      <c r="B154" s="687"/>
      <c r="C154" s="687"/>
      <c r="D154" s="688"/>
    </row>
    <row r="155" spans="1:4">
      <c r="A155" s="562" t="s">
        <v>1687</v>
      </c>
      <c r="B155" s="562"/>
      <c r="C155" s="562"/>
      <c r="D155" s="683">
        <v>640464.14</v>
      </c>
    </row>
    <row r="156" spans="1:4">
      <c r="A156" s="577"/>
      <c r="B156" s="577"/>
      <c r="C156" s="577"/>
      <c r="D156" s="471"/>
    </row>
    <row r="157" spans="1:4">
      <c r="A157" s="486" t="s">
        <v>1677</v>
      </c>
      <c r="B157" s="487"/>
      <c r="C157" s="488"/>
      <c r="D157" s="470">
        <v>241618.11</v>
      </c>
    </row>
    <row r="158" spans="1:4">
      <c r="A158" s="489"/>
      <c r="B158" s="490"/>
      <c r="C158" s="491"/>
      <c r="D158" s="492"/>
    </row>
    <row r="159" spans="1:4">
      <c r="A159" s="29"/>
      <c r="B159" s="29"/>
      <c r="C159" s="29"/>
      <c r="D159" s="29"/>
    </row>
    <row r="160" spans="1:4">
      <c r="A160" s="29"/>
      <c r="B160" s="29"/>
      <c r="C160" s="29"/>
      <c r="D160" s="29"/>
    </row>
    <row r="163" spans="1:4">
      <c r="A163" s="29"/>
      <c r="B163" s="29"/>
      <c r="C163" s="29"/>
      <c r="D163" s="29"/>
    </row>
    <row r="164" spans="1:4">
      <c r="A164" s="29"/>
      <c r="B164" s="29"/>
      <c r="C164" s="29"/>
      <c r="D164" s="29"/>
    </row>
    <row r="165" spans="1:4">
      <c r="A165" s="29"/>
      <c r="B165" s="29"/>
      <c r="C165" s="29"/>
      <c r="D165" s="29"/>
    </row>
    <row r="166" spans="1:4">
      <c r="A166" s="29"/>
      <c r="B166" s="29"/>
      <c r="C166" s="29"/>
      <c r="D166" s="29"/>
    </row>
  </sheetData>
  <mergeCells count="53">
    <mergeCell ref="A157:C158"/>
    <mergeCell ref="B138:D139"/>
    <mergeCell ref="B140:D140"/>
    <mergeCell ref="A142:C142"/>
    <mergeCell ref="B143:C147"/>
    <mergeCell ref="A152:B152"/>
    <mergeCell ref="B148:C149"/>
    <mergeCell ref="B150:C150"/>
    <mergeCell ref="D157:D158"/>
    <mergeCell ref="A153:C154"/>
    <mergeCell ref="D153:D154"/>
    <mergeCell ref="A155:C156"/>
    <mergeCell ref="D155:D156"/>
    <mergeCell ref="B128:D129"/>
    <mergeCell ref="B130:D130"/>
    <mergeCell ref="B131:D133"/>
    <mergeCell ref="B134:D135"/>
    <mergeCell ref="B136:D137"/>
    <mergeCell ref="B114:D119"/>
    <mergeCell ref="B120:D120"/>
    <mergeCell ref="B121:D124"/>
    <mergeCell ref="B125:D126"/>
    <mergeCell ref="B127:D127"/>
    <mergeCell ref="A97:D97"/>
    <mergeCell ref="B100:D102"/>
    <mergeCell ref="A103:A105"/>
    <mergeCell ref="B103:D105"/>
    <mergeCell ref="B106:D112"/>
    <mergeCell ref="A54:B54"/>
    <mergeCell ref="C79:C80"/>
    <mergeCell ref="D79:D80"/>
    <mergeCell ref="A78:B78"/>
    <mergeCell ref="A76:B77"/>
    <mergeCell ref="C76:C77"/>
    <mergeCell ref="D76:D77"/>
    <mergeCell ref="A83:B83"/>
    <mergeCell ref="A81:B81"/>
    <mergeCell ref="A87:B88"/>
    <mergeCell ref="A1:D1"/>
    <mergeCell ref="A3:B3"/>
    <mergeCell ref="A4:B4"/>
    <mergeCell ref="A5:B5"/>
    <mergeCell ref="A6:B6"/>
    <mergeCell ref="A7:B7"/>
    <mergeCell ref="A8:B8"/>
    <mergeCell ref="A9:B9"/>
    <mergeCell ref="A10:B10"/>
    <mergeCell ref="A12:D13"/>
    <mergeCell ref="C87:C88"/>
    <mergeCell ref="D87:D88"/>
    <mergeCell ref="A93:B94"/>
    <mergeCell ref="A91:B91"/>
    <mergeCell ref="A89:B89"/>
  </mergeCells>
  <pageMargins left="0.51" right="0.3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E236"/>
  <sheetViews>
    <sheetView topLeftCell="A142" zoomScale="80" zoomScaleNormal="80" workbookViewId="0">
      <selection activeCell="A155" sqref="A155:D158"/>
    </sheetView>
  </sheetViews>
  <sheetFormatPr defaultRowHeight="15"/>
  <cols>
    <col min="1" max="1" width="12.7109375" customWidth="1"/>
    <col min="2" max="2" width="36" customWidth="1"/>
    <col min="3" max="3" width="22.42578125" customWidth="1"/>
    <col min="4" max="4" width="22.85546875" customWidth="1"/>
    <col min="5" max="5" width="11.85546875" customWidth="1"/>
    <col min="6" max="7" width="11.42578125" bestFit="1" customWidth="1"/>
    <col min="8" max="8" width="10.28515625" bestFit="1" customWidth="1"/>
    <col min="9" max="9" width="11.42578125" bestFit="1" customWidth="1"/>
  </cols>
  <sheetData>
    <row r="1" spans="1:4" ht="15" customHeight="1">
      <c r="A1" s="473" t="s">
        <v>514</v>
      </c>
      <c r="B1" s="473"/>
      <c r="C1" s="473"/>
      <c r="D1" s="473"/>
    </row>
    <row r="2" spans="1:4">
      <c r="A2" s="30"/>
      <c r="B2" s="30"/>
      <c r="C2" s="30"/>
      <c r="D2" s="30"/>
    </row>
    <row r="3" spans="1:4">
      <c r="A3" s="474" t="s">
        <v>97</v>
      </c>
      <c r="B3" s="474"/>
      <c r="C3" s="30"/>
      <c r="D3" s="30"/>
    </row>
    <row r="4" spans="1:4">
      <c r="A4" s="481" t="s">
        <v>47</v>
      </c>
      <c r="B4" s="481"/>
      <c r="C4" s="30">
        <v>1981</v>
      </c>
      <c r="D4" s="30"/>
    </row>
    <row r="5" spans="1:4">
      <c r="A5" s="481" t="s">
        <v>44</v>
      </c>
      <c r="B5" s="481"/>
      <c r="C5" s="30">
        <v>72</v>
      </c>
      <c r="D5" s="30"/>
    </row>
    <row r="6" spans="1:4">
      <c r="A6" s="481" t="s">
        <v>45</v>
      </c>
      <c r="B6" s="481"/>
      <c r="C6" s="30">
        <v>9</v>
      </c>
      <c r="D6" s="30"/>
    </row>
    <row r="7" spans="1:4">
      <c r="A7" s="481" t="s">
        <v>46</v>
      </c>
      <c r="B7" s="481"/>
      <c r="C7" s="30">
        <v>2</v>
      </c>
      <c r="D7" s="30"/>
    </row>
    <row r="8" spans="1:4">
      <c r="A8" s="481" t="s">
        <v>51</v>
      </c>
      <c r="B8" s="481"/>
      <c r="C8" s="30">
        <v>3874.5</v>
      </c>
      <c r="D8" s="30"/>
    </row>
    <row r="9" spans="1:4">
      <c r="A9" s="481" t="s">
        <v>56</v>
      </c>
      <c r="B9" s="481"/>
      <c r="C9" s="66">
        <v>453.7</v>
      </c>
      <c r="D9" s="30"/>
    </row>
    <row r="10" spans="1:4">
      <c r="A10" s="481" t="s">
        <v>52</v>
      </c>
      <c r="B10" s="481"/>
      <c r="C10" s="30">
        <v>149</v>
      </c>
      <c r="D10" s="30"/>
    </row>
    <row r="11" spans="1:4">
      <c r="A11" s="2"/>
    </row>
    <row r="12" spans="1:4">
      <c r="A12" s="479" t="s">
        <v>179</v>
      </c>
      <c r="B12" s="480"/>
      <c r="C12" s="480"/>
      <c r="D12" s="480"/>
    </row>
    <row r="13" spans="1:4" ht="15.75" thickBot="1">
      <c r="A13" s="480"/>
      <c r="B13" s="480"/>
      <c r="C13" s="480"/>
      <c r="D13" s="480"/>
    </row>
    <row r="14" spans="1:4">
      <c r="A14" s="81" t="s">
        <v>142</v>
      </c>
      <c r="B14" s="82"/>
      <c r="C14" s="82"/>
      <c r="D14" s="83"/>
    </row>
    <row r="15" spans="1:4">
      <c r="A15" s="84" t="s">
        <v>143</v>
      </c>
      <c r="B15" s="39"/>
      <c r="C15" s="39"/>
      <c r="D15" s="85"/>
    </row>
    <row r="16" spans="1:4">
      <c r="A16" s="86" t="s">
        <v>283</v>
      </c>
      <c r="B16" s="39"/>
      <c r="C16" s="39"/>
      <c r="D16" s="85"/>
    </row>
    <row r="17" spans="1:4">
      <c r="A17" s="87" t="s">
        <v>766</v>
      </c>
      <c r="B17" s="39" t="s">
        <v>900</v>
      </c>
      <c r="C17" s="39"/>
      <c r="D17" s="85"/>
    </row>
    <row r="18" spans="1:4">
      <c r="A18" s="172"/>
      <c r="B18" s="48" t="s">
        <v>901</v>
      </c>
      <c r="C18" s="48"/>
      <c r="D18" s="105">
        <v>3646.96</v>
      </c>
    </row>
    <row r="19" spans="1:4">
      <c r="A19" s="86" t="s">
        <v>216</v>
      </c>
      <c r="B19" s="39"/>
      <c r="C19" s="39"/>
      <c r="D19" s="85"/>
    </row>
    <row r="20" spans="1:4">
      <c r="A20" s="172" t="s">
        <v>902</v>
      </c>
      <c r="B20" s="48" t="s">
        <v>883</v>
      </c>
      <c r="C20" s="48"/>
      <c r="D20" s="105">
        <v>13119.74</v>
      </c>
    </row>
    <row r="21" spans="1:4">
      <c r="A21" s="86" t="s">
        <v>369</v>
      </c>
      <c r="B21" s="39"/>
      <c r="C21" s="39"/>
      <c r="D21" s="85"/>
    </row>
    <row r="22" spans="1:4">
      <c r="A22" s="172" t="s">
        <v>1475</v>
      </c>
      <c r="B22" s="48" t="s">
        <v>1476</v>
      </c>
      <c r="C22" s="48"/>
      <c r="D22" s="207">
        <v>8360</v>
      </c>
    </row>
    <row r="23" spans="1:4">
      <c r="A23" s="84" t="s">
        <v>146</v>
      </c>
      <c r="B23" s="39"/>
      <c r="C23" s="39"/>
      <c r="D23" s="85"/>
    </row>
    <row r="24" spans="1:4">
      <c r="A24" s="86" t="s">
        <v>147</v>
      </c>
      <c r="B24" s="39"/>
      <c r="C24" s="39"/>
      <c r="D24" s="85"/>
    </row>
    <row r="25" spans="1:4">
      <c r="A25" s="87" t="s">
        <v>356</v>
      </c>
      <c r="B25" s="39" t="s">
        <v>760</v>
      </c>
      <c r="C25" s="39"/>
      <c r="D25" s="85"/>
    </row>
    <row r="26" spans="1:4">
      <c r="A26" s="172"/>
      <c r="B26" s="48" t="s">
        <v>761</v>
      </c>
      <c r="C26" s="48"/>
      <c r="D26" s="207">
        <v>2259.66</v>
      </c>
    </row>
    <row r="27" spans="1:4">
      <c r="A27" s="86" t="s">
        <v>148</v>
      </c>
      <c r="B27" s="39"/>
      <c r="C27" s="39"/>
      <c r="D27" s="85"/>
    </row>
    <row r="28" spans="1:4">
      <c r="A28" s="87" t="s">
        <v>1477</v>
      </c>
      <c r="B28" s="39" t="s">
        <v>1478</v>
      </c>
      <c r="C28" s="39"/>
      <c r="D28" s="85"/>
    </row>
    <row r="29" spans="1:4">
      <c r="A29" s="87"/>
      <c r="B29" s="39" t="s">
        <v>1479</v>
      </c>
      <c r="C29" s="39"/>
      <c r="D29" s="85"/>
    </row>
    <row r="30" spans="1:4">
      <c r="A30" s="172"/>
      <c r="B30" s="48" t="s">
        <v>1480</v>
      </c>
      <c r="C30" s="48"/>
      <c r="D30" s="105">
        <v>4202.92</v>
      </c>
    </row>
    <row r="31" spans="1:4">
      <c r="A31" s="87" t="s">
        <v>356</v>
      </c>
      <c r="B31" s="39" t="s">
        <v>1478</v>
      </c>
      <c r="C31" s="39"/>
      <c r="D31" s="85"/>
    </row>
    <row r="32" spans="1:4">
      <c r="A32" s="87"/>
      <c r="B32" s="39" t="s">
        <v>1481</v>
      </c>
      <c r="C32" s="39"/>
      <c r="D32" s="85"/>
    </row>
    <row r="33" spans="1:4">
      <c r="A33" s="87"/>
      <c r="B33" s="39" t="s">
        <v>1482</v>
      </c>
      <c r="C33" s="39"/>
      <c r="D33" s="85">
        <v>3121.48</v>
      </c>
    </row>
    <row r="34" spans="1:4">
      <c r="A34" s="100" t="s">
        <v>149</v>
      </c>
      <c r="B34" s="46"/>
      <c r="C34" s="46"/>
      <c r="D34" s="175"/>
    </row>
    <row r="35" spans="1:4">
      <c r="A35" s="238" t="s">
        <v>356</v>
      </c>
      <c r="B35" s="47" t="s">
        <v>1174</v>
      </c>
      <c r="C35" s="47"/>
      <c r="D35" s="155"/>
    </row>
    <row r="36" spans="1:4">
      <c r="A36" s="87"/>
      <c r="B36" s="39" t="s">
        <v>1175</v>
      </c>
      <c r="C36" s="39"/>
      <c r="D36" s="85"/>
    </row>
    <row r="37" spans="1:4">
      <c r="A37" s="87"/>
      <c r="B37" s="39" t="s">
        <v>1176</v>
      </c>
      <c r="C37" s="39"/>
      <c r="D37" s="85"/>
    </row>
    <row r="38" spans="1:4">
      <c r="A38" s="172"/>
      <c r="B38" s="48" t="s">
        <v>1177</v>
      </c>
      <c r="C38" s="48"/>
      <c r="D38" s="207">
        <v>3573</v>
      </c>
    </row>
    <row r="39" spans="1:4">
      <c r="A39" s="86" t="s">
        <v>150</v>
      </c>
      <c r="B39" s="39"/>
      <c r="C39" s="39"/>
      <c r="D39" s="85"/>
    </row>
    <row r="40" spans="1:4">
      <c r="A40" s="87" t="s">
        <v>903</v>
      </c>
      <c r="B40" s="39" t="s">
        <v>904</v>
      </c>
      <c r="C40" s="39"/>
      <c r="D40" s="85"/>
    </row>
    <row r="41" spans="1:4">
      <c r="A41" s="87"/>
      <c r="B41" s="39" t="s">
        <v>905</v>
      </c>
      <c r="C41" s="39"/>
      <c r="D41" s="85"/>
    </row>
    <row r="42" spans="1:4">
      <c r="A42" s="172"/>
      <c r="B42" s="48" t="s">
        <v>906</v>
      </c>
      <c r="C42" s="48"/>
      <c r="D42" s="105">
        <v>2259.66</v>
      </c>
    </row>
    <row r="43" spans="1:4">
      <c r="A43" s="238" t="s">
        <v>385</v>
      </c>
      <c r="B43" s="47" t="s">
        <v>907</v>
      </c>
      <c r="C43" s="47"/>
      <c r="D43" s="155"/>
    </row>
    <row r="44" spans="1:4">
      <c r="A44" s="172"/>
      <c r="B44" s="48" t="s">
        <v>908</v>
      </c>
      <c r="C44" s="48"/>
      <c r="D44" s="105">
        <v>3520.34</v>
      </c>
    </row>
    <row r="45" spans="1:4">
      <c r="A45" s="87" t="s">
        <v>766</v>
      </c>
      <c r="B45" s="39" t="s">
        <v>1178</v>
      </c>
      <c r="C45" s="39"/>
      <c r="D45" s="80"/>
    </row>
    <row r="46" spans="1:4">
      <c r="A46" s="87"/>
      <c r="B46" s="39" t="s">
        <v>1179</v>
      </c>
      <c r="C46" s="39"/>
      <c r="D46" s="80"/>
    </row>
    <row r="47" spans="1:4">
      <c r="A47" s="172"/>
      <c r="B47" s="48" t="s">
        <v>1180</v>
      </c>
      <c r="C47" s="48"/>
      <c r="D47" s="207">
        <v>2867.41</v>
      </c>
    </row>
    <row r="48" spans="1:4">
      <c r="A48" s="140" t="s">
        <v>356</v>
      </c>
      <c r="B48" s="46" t="s">
        <v>1313</v>
      </c>
      <c r="C48" s="46"/>
      <c r="D48" s="76">
        <v>2362.58</v>
      </c>
    </row>
    <row r="49" spans="1:4">
      <c r="A49" s="238" t="s">
        <v>356</v>
      </c>
      <c r="B49" s="47" t="s">
        <v>1483</v>
      </c>
      <c r="C49" s="47"/>
      <c r="D49" s="78"/>
    </row>
    <row r="50" spans="1:4">
      <c r="A50" s="172"/>
      <c r="B50" s="48" t="s">
        <v>1484</v>
      </c>
      <c r="C50" s="48"/>
      <c r="D50" s="207">
        <v>4904.8999999999996</v>
      </c>
    </row>
    <row r="51" spans="1:4">
      <c r="A51" s="86" t="s">
        <v>1519</v>
      </c>
      <c r="B51" s="39"/>
      <c r="C51" s="39"/>
      <c r="D51" s="85"/>
    </row>
    <row r="52" spans="1:4">
      <c r="A52" s="87" t="s">
        <v>366</v>
      </c>
      <c r="B52" s="39" t="s">
        <v>367</v>
      </c>
      <c r="C52" s="39"/>
      <c r="D52" s="85"/>
    </row>
    <row r="53" spans="1:4">
      <c r="A53" s="87"/>
      <c r="B53" s="39" t="s">
        <v>1200</v>
      </c>
      <c r="C53" s="39"/>
      <c r="D53" s="85"/>
    </row>
    <row r="54" spans="1:4">
      <c r="A54" s="172"/>
      <c r="B54" s="48" t="s">
        <v>1678</v>
      </c>
      <c r="C54" s="48"/>
      <c r="D54" s="207">
        <v>50000</v>
      </c>
    </row>
    <row r="55" spans="1:4">
      <c r="A55" s="649" t="s">
        <v>202</v>
      </c>
      <c r="B55" s="650"/>
      <c r="C55" s="39"/>
      <c r="D55" s="85"/>
    </row>
    <row r="56" spans="1:4">
      <c r="A56" s="84" t="s">
        <v>459</v>
      </c>
      <c r="B56" s="39"/>
      <c r="C56" s="39"/>
      <c r="D56" s="85"/>
    </row>
    <row r="57" spans="1:4">
      <c r="A57" s="87" t="s">
        <v>415</v>
      </c>
      <c r="B57" s="39"/>
      <c r="C57" s="39"/>
      <c r="D57" s="85"/>
    </row>
    <row r="58" spans="1:4">
      <c r="A58" s="87" t="s">
        <v>452</v>
      </c>
      <c r="B58" s="39"/>
      <c r="C58" s="39"/>
      <c r="D58" s="85"/>
    </row>
    <row r="59" spans="1:4">
      <c r="A59" s="87" t="s">
        <v>430</v>
      </c>
      <c r="B59" s="39"/>
      <c r="C59" s="39"/>
      <c r="D59" s="85"/>
    </row>
    <row r="60" spans="1:4">
      <c r="A60" s="87" t="s">
        <v>498</v>
      </c>
      <c r="B60" s="39"/>
      <c r="C60" s="39"/>
      <c r="D60" s="85"/>
    </row>
    <row r="61" spans="1:4">
      <c r="A61" s="87" t="s">
        <v>502</v>
      </c>
      <c r="B61" s="39"/>
      <c r="C61" s="39"/>
      <c r="D61" s="85"/>
    </row>
    <row r="62" spans="1:4">
      <c r="A62" s="87" t="s">
        <v>500</v>
      </c>
      <c r="B62" s="39"/>
      <c r="C62" s="39"/>
      <c r="D62" s="85"/>
    </row>
    <row r="63" spans="1:4">
      <c r="A63" s="87" t="s">
        <v>758</v>
      </c>
      <c r="B63" s="39"/>
      <c r="C63" s="39"/>
      <c r="D63" s="85"/>
    </row>
    <row r="64" spans="1:4">
      <c r="A64" s="87" t="s">
        <v>759</v>
      </c>
      <c r="B64" s="39"/>
      <c r="C64" s="39"/>
      <c r="D64" s="85"/>
    </row>
    <row r="65" spans="1:5" ht="15.75" thickBot="1">
      <c r="A65" s="87" t="s">
        <v>489</v>
      </c>
      <c r="B65" s="39"/>
      <c r="C65" s="39"/>
      <c r="D65" s="85">
        <f>60892.11+2297.45</f>
        <v>63189.56</v>
      </c>
    </row>
    <row r="66" spans="1:5" ht="15.75" thickBot="1">
      <c r="A66" s="88" t="s">
        <v>48</v>
      </c>
      <c r="B66" s="89"/>
      <c r="C66" s="89"/>
      <c r="D66" s="90">
        <f>SUM(D15:D65)</f>
        <v>167388.21</v>
      </c>
    </row>
    <row r="67" spans="1:5" s="29" customFormat="1" ht="13.5" thickBot="1">
      <c r="A67" s="295"/>
      <c r="B67" s="108"/>
      <c r="C67" s="108"/>
      <c r="D67" s="296"/>
      <c r="E67" s="28"/>
    </row>
    <row r="68" spans="1:5">
      <c r="A68" s="81" t="s">
        <v>152</v>
      </c>
      <c r="B68" s="82"/>
      <c r="C68" s="91"/>
      <c r="D68" s="92"/>
    </row>
    <row r="69" spans="1:5" s="1" customFormat="1">
      <c r="A69" s="86" t="s">
        <v>255</v>
      </c>
      <c r="B69" s="41"/>
      <c r="C69" s="64"/>
      <c r="D69" s="116">
        <v>91376.22</v>
      </c>
    </row>
    <row r="70" spans="1:5">
      <c r="A70" s="86" t="s">
        <v>50</v>
      </c>
      <c r="B70" s="39"/>
      <c r="C70" s="52"/>
      <c r="D70" s="93"/>
    </row>
    <row r="71" spans="1:5">
      <c r="A71" s="172" t="s">
        <v>322</v>
      </c>
      <c r="B71" s="48"/>
      <c r="C71" s="24" t="s">
        <v>1638</v>
      </c>
      <c r="D71" s="96"/>
    </row>
    <row r="72" spans="1:5">
      <c r="A72" s="575" t="s">
        <v>333</v>
      </c>
      <c r="B72" s="576"/>
      <c r="C72" s="24" t="s">
        <v>317</v>
      </c>
      <c r="D72" s="93"/>
    </row>
    <row r="73" spans="1:5" s="4" customFormat="1">
      <c r="A73" s="97" t="s">
        <v>326</v>
      </c>
      <c r="B73" s="59"/>
      <c r="C73" s="213" t="s">
        <v>41</v>
      </c>
      <c r="D73" s="206"/>
    </row>
    <row r="74" spans="1:5" s="4" customFormat="1">
      <c r="A74" s="662" t="s">
        <v>334</v>
      </c>
      <c r="B74" s="663"/>
      <c r="C74" s="455" t="s">
        <v>40</v>
      </c>
      <c r="D74" s="586"/>
    </row>
    <row r="75" spans="1:5" s="4" customFormat="1">
      <c r="A75" s="664"/>
      <c r="B75" s="665"/>
      <c r="C75" s="456"/>
      <c r="D75" s="587"/>
    </row>
    <row r="76" spans="1:5" s="4" customFormat="1">
      <c r="A76" s="459" t="s">
        <v>329</v>
      </c>
      <c r="B76" s="460"/>
      <c r="C76" s="204" t="s">
        <v>40</v>
      </c>
      <c r="D76" s="206"/>
    </row>
    <row r="77" spans="1:5" s="4" customFormat="1">
      <c r="A77" s="97" t="s">
        <v>330</v>
      </c>
      <c r="B77" s="54"/>
      <c r="C77" s="465" t="s">
        <v>41</v>
      </c>
      <c r="D77" s="586"/>
    </row>
    <row r="78" spans="1:5" s="4" customFormat="1">
      <c r="A78" s="98" t="s">
        <v>331</v>
      </c>
      <c r="B78" s="55"/>
      <c r="C78" s="466"/>
      <c r="D78" s="587"/>
    </row>
    <row r="79" spans="1:5" s="4" customFormat="1">
      <c r="A79" s="537" t="s">
        <v>328</v>
      </c>
      <c r="B79" s="538"/>
      <c r="C79" s="244" t="s">
        <v>39</v>
      </c>
      <c r="D79" s="249"/>
    </row>
    <row r="80" spans="1:5" s="4" customFormat="1" ht="15" customHeight="1">
      <c r="A80" s="439" t="s">
        <v>1565</v>
      </c>
      <c r="B80" s="440"/>
      <c r="C80" s="443" t="s">
        <v>232</v>
      </c>
      <c r="D80" s="445">
        <v>33312.1</v>
      </c>
    </row>
    <row r="81" spans="1:5" s="4" customFormat="1">
      <c r="A81" s="441"/>
      <c r="B81" s="442"/>
      <c r="C81" s="444"/>
      <c r="D81" s="446"/>
    </row>
    <row r="82" spans="1:5" s="4" customFormat="1">
      <c r="A82" s="441"/>
      <c r="B82" s="442"/>
      <c r="C82" s="444"/>
      <c r="D82" s="446"/>
    </row>
    <row r="83" spans="1:5" s="4" customFormat="1">
      <c r="A83" s="441"/>
      <c r="B83" s="442"/>
      <c r="C83" s="444"/>
      <c r="D83" s="446"/>
    </row>
    <row r="84" spans="1:5" s="4" customFormat="1">
      <c r="A84" s="441"/>
      <c r="B84" s="442"/>
      <c r="C84" s="444"/>
      <c r="D84" s="446"/>
    </row>
    <row r="85" spans="1:5" s="4" customFormat="1">
      <c r="A85" s="504"/>
      <c r="B85" s="449"/>
      <c r="C85" s="469"/>
      <c r="D85" s="505"/>
    </row>
    <row r="86" spans="1:5">
      <c r="A86" s="101" t="s">
        <v>275</v>
      </c>
      <c r="B86" s="32"/>
      <c r="C86" s="60" t="s">
        <v>315</v>
      </c>
      <c r="D86" s="132">
        <v>23295.11</v>
      </c>
    </row>
    <row r="87" spans="1:5" ht="15" customHeight="1">
      <c r="A87" s="461" t="s">
        <v>213</v>
      </c>
      <c r="B87" s="555"/>
      <c r="C87" s="60" t="s">
        <v>29</v>
      </c>
      <c r="D87" s="134">
        <v>1428.45</v>
      </c>
    </row>
    <row r="88" spans="1:5">
      <c r="A88" s="101" t="s">
        <v>189</v>
      </c>
      <c r="B88" s="49"/>
      <c r="C88" s="60" t="s">
        <v>1679</v>
      </c>
      <c r="D88" s="132">
        <v>5132.1099999999997</v>
      </c>
    </row>
    <row r="89" spans="1:5">
      <c r="A89" s="461" t="s">
        <v>227</v>
      </c>
      <c r="B89" s="462"/>
      <c r="C89" s="60" t="s">
        <v>315</v>
      </c>
      <c r="D89" s="133">
        <v>20684.52</v>
      </c>
    </row>
    <row r="90" spans="1:5">
      <c r="A90" s="100" t="s">
        <v>247</v>
      </c>
      <c r="B90" s="58"/>
      <c r="C90" s="60" t="s">
        <v>127</v>
      </c>
      <c r="D90" s="132">
        <f>946.35</f>
        <v>946.35</v>
      </c>
    </row>
    <row r="91" spans="1:5">
      <c r="A91" s="100" t="s">
        <v>239</v>
      </c>
      <c r="B91" s="58"/>
      <c r="C91" s="60" t="s">
        <v>39</v>
      </c>
      <c r="D91" s="133">
        <v>3215.01</v>
      </c>
      <c r="E91" s="2"/>
    </row>
    <row r="92" spans="1:5">
      <c r="A92" s="461" t="s">
        <v>244</v>
      </c>
      <c r="B92" s="462"/>
      <c r="C92" s="60" t="s">
        <v>42</v>
      </c>
      <c r="D92" s="134">
        <v>25526.400000000001</v>
      </c>
    </row>
    <row r="93" spans="1:5">
      <c r="A93" s="103" t="s">
        <v>50</v>
      </c>
      <c r="B93" s="47"/>
      <c r="C93" s="26"/>
      <c r="D93" s="104"/>
    </row>
    <row r="94" spans="1:5">
      <c r="A94" s="475" t="s">
        <v>347</v>
      </c>
      <c r="B94" s="476"/>
      <c r="C94" s="52"/>
      <c r="D94" s="80">
        <v>22846.73</v>
      </c>
    </row>
    <row r="95" spans="1:5" ht="15.75" thickBot="1">
      <c r="A95" s="475"/>
      <c r="B95" s="476"/>
      <c r="C95" s="107"/>
      <c r="D95" s="85"/>
    </row>
    <row r="96" spans="1:5" ht="15.75" thickBot="1">
      <c r="A96" s="114" t="s">
        <v>48</v>
      </c>
      <c r="B96" s="108"/>
      <c r="C96" s="108"/>
      <c r="D96" s="72">
        <f>SUM(D69,D80:D92)</f>
        <v>204916.27</v>
      </c>
    </row>
    <row r="97" spans="1:4">
      <c r="A97" s="65"/>
      <c r="B97" s="39"/>
      <c r="C97" s="39"/>
      <c r="D97" s="37"/>
    </row>
    <row r="98" spans="1:4" ht="15" customHeight="1">
      <c r="A98" s="433" t="s">
        <v>180</v>
      </c>
      <c r="B98" s="433"/>
      <c r="C98" s="433"/>
      <c r="D98" s="433"/>
    </row>
    <row r="99" spans="1:4" ht="15.75" thickBot="1">
      <c r="A99" s="185"/>
      <c r="B99" s="185"/>
      <c r="C99" s="185"/>
      <c r="D99" s="185"/>
    </row>
    <row r="100" spans="1:4">
      <c r="A100" s="156" t="s">
        <v>130</v>
      </c>
      <c r="B100" s="122" t="s">
        <v>156</v>
      </c>
      <c r="C100" s="123"/>
      <c r="D100" s="124"/>
    </row>
    <row r="101" spans="1:4">
      <c r="A101" s="157" t="s">
        <v>131</v>
      </c>
      <c r="B101" s="424" t="s">
        <v>198</v>
      </c>
      <c r="C101" s="425"/>
      <c r="D101" s="426"/>
    </row>
    <row r="102" spans="1:4" ht="15" customHeight="1">
      <c r="A102" s="164"/>
      <c r="B102" s="427"/>
      <c r="C102" s="428"/>
      <c r="D102" s="429"/>
    </row>
    <row r="103" spans="1:4">
      <c r="A103" s="158"/>
      <c r="B103" s="427"/>
      <c r="C103" s="428"/>
      <c r="D103" s="429"/>
    </row>
    <row r="104" spans="1:4" ht="15" customHeight="1">
      <c r="A104" s="483" t="s">
        <v>132</v>
      </c>
      <c r="B104" s="424" t="s">
        <v>157</v>
      </c>
      <c r="C104" s="425"/>
      <c r="D104" s="426"/>
    </row>
    <row r="105" spans="1:4">
      <c r="A105" s="483"/>
      <c r="B105" s="427"/>
      <c r="C105" s="428"/>
      <c r="D105" s="429"/>
    </row>
    <row r="106" spans="1:4">
      <c r="A106" s="484"/>
      <c r="B106" s="430"/>
      <c r="C106" s="431"/>
      <c r="D106" s="432"/>
    </row>
    <row r="107" spans="1:4">
      <c r="A107" s="159" t="s">
        <v>159</v>
      </c>
      <c r="B107" s="424" t="s">
        <v>158</v>
      </c>
      <c r="C107" s="425"/>
      <c r="D107" s="426"/>
    </row>
    <row r="108" spans="1:4">
      <c r="A108" s="160"/>
      <c r="B108" s="427"/>
      <c r="C108" s="428"/>
      <c r="D108" s="429"/>
    </row>
    <row r="109" spans="1:4">
      <c r="A109" s="161"/>
      <c r="B109" s="427"/>
      <c r="C109" s="428"/>
      <c r="D109" s="429"/>
    </row>
    <row r="110" spans="1:4">
      <c r="A110" s="161"/>
      <c r="B110" s="427"/>
      <c r="C110" s="428"/>
      <c r="D110" s="429"/>
    </row>
    <row r="111" spans="1:4">
      <c r="A111" s="161"/>
      <c r="B111" s="427"/>
      <c r="C111" s="428"/>
      <c r="D111" s="429"/>
    </row>
    <row r="112" spans="1:4">
      <c r="A112" s="161"/>
      <c r="B112" s="427"/>
      <c r="C112" s="428"/>
      <c r="D112" s="429"/>
    </row>
    <row r="113" spans="1:4" ht="15" customHeight="1">
      <c r="A113" s="161"/>
      <c r="B113" s="427"/>
      <c r="C113" s="428"/>
      <c r="D113" s="429"/>
    </row>
    <row r="114" spans="1:4">
      <c r="A114" s="163" t="s">
        <v>160</v>
      </c>
      <c r="B114" s="45" t="s">
        <v>161</v>
      </c>
      <c r="C114" s="46"/>
      <c r="D114" s="126"/>
    </row>
    <row r="115" spans="1:4">
      <c r="A115" s="74" t="s">
        <v>162</v>
      </c>
      <c r="B115" s="424" t="s">
        <v>199</v>
      </c>
      <c r="C115" s="425"/>
      <c r="D115" s="426"/>
    </row>
    <row r="116" spans="1:4">
      <c r="A116" s="161"/>
      <c r="B116" s="427"/>
      <c r="C116" s="428"/>
      <c r="D116" s="429"/>
    </row>
    <row r="117" spans="1:4">
      <c r="A117" s="161"/>
      <c r="B117" s="427"/>
      <c r="C117" s="428"/>
      <c r="D117" s="429"/>
    </row>
    <row r="118" spans="1:4" ht="15" customHeight="1">
      <c r="A118" s="161"/>
      <c r="B118" s="427"/>
      <c r="C118" s="428"/>
      <c r="D118" s="429"/>
    </row>
    <row r="119" spans="1:4">
      <c r="A119" s="161"/>
      <c r="B119" s="427"/>
      <c r="C119" s="428"/>
      <c r="D119" s="429"/>
    </row>
    <row r="120" spans="1:4">
      <c r="A120" s="161"/>
      <c r="B120" s="427"/>
      <c r="C120" s="428"/>
      <c r="D120" s="429"/>
    </row>
    <row r="121" spans="1:4">
      <c r="A121" s="74" t="s">
        <v>163</v>
      </c>
      <c r="B121" s="436" t="s">
        <v>164</v>
      </c>
      <c r="C121" s="437"/>
      <c r="D121" s="438"/>
    </row>
    <row r="122" spans="1:4">
      <c r="A122" s="74" t="s">
        <v>165</v>
      </c>
      <c r="B122" s="424" t="s">
        <v>201</v>
      </c>
      <c r="C122" s="425"/>
      <c r="D122" s="426"/>
    </row>
    <row r="123" spans="1:4">
      <c r="A123" s="161"/>
      <c r="B123" s="427"/>
      <c r="C123" s="428"/>
      <c r="D123" s="429"/>
    </row>
    <row r="124" spans="1:4">
      <c r="A124" s="161"/>
      <c r="B124" s="427"/>
      <c r="C124" s="428"/>
      <c r="D124" s="429"/>
    </row>
    <row r="125" spans="1:4">
      <c r="A125" s="162"/>
      <c r="B125" s="430"/>
      <c r="C125" s="431"/>
      <c r="D125" s="432"/>
    </row>
    <row r="126" spans="1:4">
      <c r="A126" s="77" t="s">
        <v>166</v>
      </c>
      <c r="B126" s="496" t="s">
        <v>193</v>
      </c>
      <c r="C126" s="497"/>
      <c r="D126" s="498"/>
    </row>
    <row r="127" spans="1:4">
      <c r="A127" s="75"/>
      <c r="B127" s="499"/>
      <c r="C127" s="500"/>
      <c r="D127" s="501"/>
    </row>
    <row r="128" spans="1:4" ht="30.75" customHeight="1">
      <c r="A128" s="272" t="s">
        <v>168</v>
      </c>
      <c r="B128" s="500" t="s">
        <v>194</v>
      </c>
      <c r="C128" s="500"/>
      <c r="D128" s="501"/>
    </row>
    <row r="129" spans="1:4" s="1" customFormat="1">
      <c r="A129" s="74" t="s">
        <v>170</v>
      </c>
      <c r="B129" s="424" t="s">
        <v>173</v>
      </c>
      <c r="C129" s="425"/>
      <c r="D129" s="426"/>
    </row>
    <row r="130" spans="1:4">
      <c r="A130" s="162"/>
      <c r="B130" s="430"/>
      <c r="C130" s="431"/>
      <c r="D130" s="432"/>
    </row>
    <row r="131" spans="1:4">
      <c r="A131" s="74" t="s">
        <v>172</v>
      </c>
      <c r="B131" s="436" t="s">
        <v>175</v>
      </c>
      <c r="C131" s="437"/>
      <c r="D131" s="438"/>
    </row>
    <row r="132" spans="1:4">
      <c r="A132" s="79" t="s">
        <v>174</v>
      </c>
      <c r="B132" s="424" t="s">
        <v>167</v>
      </c>
      <c r="C132" s="425"/>
      <c r="D132" s="426"/>
    </row>
    <row r="133" spans="1:4">
      <c r="A133" s="77"/>
      <c r="B133" s="427"/>
      <c r="C133" s="428"/>
      <c r="D133" s="429"/>
    </row>
    <row r="134" spans="1:4">
      <c r="A134" s="75"/>
      <c r="B134" s="430"/>
      <c r="C134" s="431"/>
      <c r="D134" s="432"/>
    </row>
    <row r="135" spans="1:4">
      <c r="A135" s="161" t="s">
        <v>176</v>
      </c>
      <c r="B135" s="424" t="s">
        <v>169</v>
      </c>
      <c r="C135" s="425"/>
      <c r="D135" s="426"/>
    </row>
    <row r="136" spans="1:4">
      <c r="A136" s="162"/>
      <c r="B136" s="430"/>
      <c r="C136" s="431"/>
      <c r="D136" s="432"/>
    </row>
    <row r="137" spans="1:4">
      <c r="A137" s="74" t="s">
        <v>178</v>
      </c>
      <c r="B137" s="424" t="s">
        <v>171</v>
      </c>
      <c r="C137" s="425"/>
      <c r="D137" s="426"/>
    </row>
    <row r="138" spans="1:4">
      <c r="A138" s="162"/>
      <c r="B138" s="430"/>
      <c r="C138" s="431"/>
      <c r="D138" s="432"/>
    </row>
    <row r="139" spans="1:4">
      <c r="A139" s="74" t="s">
        <v>195</v>
      </c>
      <c r="B139" s="424" t="s">
        <v>177</v>
      </c>
      <c r="C139" s="425"/>
      <c r="D139" s="426"/>
    </row>
    <row r="140" spans="1:4">
      <c r="A140" s="162"/>
      <c r="B140" s="430"/>
      <c r="C140" s="431"/>
      <c r="D140" s="432"/>
    </row>
    <row r="141" spans="1:4" ht="30" customHeight="1" thickBot="1">
      <c r="A141" s="161" t="s">
        <v>182</v>
      </c>
      <c r="B141" s="452" t="s">
        <v>200</v>
      </c>
      <c r="C141" s="453"/>
      <c r="D141" s="454"/>
    </row>
    <row r="142" spans="1:4" ht="15.75" thickBot="1">
      <c r="A142" s="114" t="s">
        <v>48</v>
      </c>
      <c r="B142" s="108"/>
      <c r="C142" s="108"/>
      <c r="D142" s="115">
        <v>74138.789999999994</v>
      </c>
    </row>
    <row r="143" spans="1:4" ht="15.75" thickBot="1">
      <c r="A143" s="530" t="s">
        <v>181</v>
      </c>
      <c r="B143" s="531"/>
      <c r="C143" s="531"/>
      <c r="D143" s="165"/>
    </row>
    <row r="144" spans="1:4" ht="15" customHeight="1">
      <c r="A144" s="219" t="s">
        <v>183</v>
      </c>
      <c r="B144" s="494" t="s">
        <v>1653</v>
      </c>
      <c r="C144" s="495"/>
      <c r="D144" s="165"/>
    </row>
    <row r="145" spans="1:4">
      <c r="A145" s="161"/>
      <c r="B145" s="427"/>
      <c r="C145" s="476"/>
      <c r="D145" s="116"/>
    </row>
    <row r="146" spans="1:4">
      <c r="A146" s="161"/>
      <c r="B146" s="427"/>
      <c r="C146" s="476"/>
      <c r="D146" s="116"/>
    </row>
    <row r="147" spans="1:4">
      <c r="A147" s="161"/>
      <c r="B147" s="427"/>
      <c r="C147" s="476"/>
      <c r="D147" s="116"/>
    </row>
    <row r="148" spans="1:4">
      <c r="A148" s="161"/>
      <c r="B148" s="427"/>
      <c r="C148" s="476"/>
      <c r="D148" s="116"/>
    </row>
    <row r="149" spans="1:4">
      <c r="A149" s="162"/>
      <c r="B149" s="430"/>
      <c r="C149" s="496"/>
      <c r="D149" s="154">
        <v>21110.58</v>
      </c>
    </row>
    <row r="150" spans="1:4">
      <c r="A150" s="74" t="s">
        <v>196</v>
      </c>
      <c r="B150" s="424" t="s">
        <v>311</v>
      </c>
      <c r="C150" s="493"/>
      <c r="D150" s="141"/>
    </row>
    <row r="151" spans="1:4">
      <c r="A151" s="162"/>
      <c r="B151" s="430"/>
      <c r="C151" s="496"/>
      <c r="D151" s="154">
        <v>581.03</v>
      </c>
    </row>
    <row r="152" spans="1:4" ht="15.75" thickBot="1">
      <c r="A152" s="74" t="s">
        <v>197</v>
      </c>
      <c r="B152" s="424" t="s">
        <v>1651</v>
      </c>
      <c r="C152" s="493"/>
      <c r="D152" s="141">
        <v>11891.65</v>
      </c>
    </row>
    <row r="153" spans="1:4" ht="15.75" thickBot="1">
      <c r="A153" s="214" t="s">
        <v>48</v>
      </c>
      <c r="B153" s="108"/>
      <c r="C153" s="108"/>
      <c r="D153" s="115">
        <f>SUM(D144:D152)</f>
        <v>33583.26</v>
      </c>
    </row>
    <row r="154" spans="1:4">
      <c r="A154" s="522" t="s">
        <v>53</v>
      </c>
      <c r="B154" s="523"/>
      <c r="C154" s="46"/>
      <c r="D154" s="33">
        <f>SUM(D66,D96,D142,D153)</f>
        <v>480026.52999999997</v>
      </c>
    </row>
    <row r="155" spans="1:4">
      <c r="A155" s="687" t="s">
        <v>1686</v>
      </c>
      <c r="B155" s="687"/>
      <c r="C155" s="687"/>
      <c r="D155" s="688">
        <v>1488598.8000000003</v>
      </c>
    </row>
    <row r="156" spans="1:4">
      <c r="A156" s="687"/>
      <c r="B156" s="687"/>
      <c r="C156" s="687"/>
      <c r="D156" s="688"/>
    </row>
    <row r="157" spans="1:4">
      <c r="A157" s="562" t="s">
        <v>1687</v>
      </c>
      <c r="B157" s="562"/>
      <c r="C157" s="562"/>
      <c r="D157" s="683">
        <v>342773.61</v>
      </c>
    </row>
    <row r="158" spans="1:4">
      <c r="A158" s="577"/>
      <c r="B158" s="577"/>
      <c r="C158" s="577"/>
      <c r="D158" s="471"/>
    </row>
    <row r="159" spans="1:4">
      <c r="A159" s="486" t="s">
        <v>1665</v>
      </c>
      <c r="B159" s="487"/>
      <c r="C159" s="488"/>
      <c r="D159" s="470">
        <v>184193.76</v>
      </c>
    </row>
    <row r="160" spans="1:4">
      <c r="A160" s="489"/>
      <c r="B160" s="490"/>
      <c r="C160" s="491"/>
      <c r="D160" s="492"/>
    </row>
    <row r="161" spans="1:4">
      <c r="A161" s="29"/>
      <c r="B161" s="29"/>
      <c r="C161" s="29"/>
      <c r="D161" s="29"/>
    </row>
    <row r="162" spans="1:4">
      <c r="A162" s="29"/>
      <c r="B162" s="29"/>
      <c r="C162" s="29"/>
      <c r="D162" s="29"/>
    </row>
    <row r="165" spans="1:4">
      <c r="A165" s="29"/>
      <c r="B165" s="29"/>
      <c r="C165" s="29"/>
      <c r="D165" s="29"/>
    </row>
    <row r="166" spans="1:4">
      <c r="A166" s="29"/>
      <c r="B166" s="29"/>
      <c r="C166" s="29"/>
      <c r="D166" s="29"/>
    </row>
    <row r="167" spans="1:4">
      <c r="A167" s="29"/>
      <c r="B167" s="29"/>
      <c r="C167" s="29"/>
      <c r="D167" s="29"/>
    </row>
    <row r="168" spans="1:4">
      <c r="A168" s="29"/>
      <c r="B168" s="29"/>
      <c r="C168" s="29"/>
      <c r="D168" s="29"/>
    </row>
    <row r="219" spans="4:4" s="1" customFormat="1"/>
    <row r="220" spans="4:4" s="1" customFormat="1"/>
    <row r="221" spans="4:4" s="16" customFormat="1" ht="18.75">
      <c r="D221" s="17"/>
    </row>
    <row r="222" spans="4:4" s="1" customFormat="1"/>
    <row r="223" spans="4:4" s="1" customFormat="1"/>
    <row r="224" spans="4:4" s="1" customFormat="1"/>
    <row r="225" spans="1:4" s="1" customFormat="1"/>
    <row r="226" spans="1:4" s="1" customFormat="1"/>
    <row r="227" spans="1:4" s="1" customFormat="1"/>
    <row r="228" spans="1:4" s="1" customFormat="1"/>
    <row r="229" spans="1:4" s="5" customFormat="1"/>
    <row r="230" spans="1:4" s="1" customFormat="1"/>
    <row r="231" spans="1:4" s="1" customFormat="1"/>
    <row r="232" spans="1:4" s="1" customFormat="1"/>
    <row r="233" spans="1:4" s="1" customFormat="1">
      <c r="A233" s="661"/>
      <c r="B233" s="661"/>
      <c r="C233" s="661"/>
      <c r="D233" s="661"/>
    </row>
    <row r="234" spans="1:4" s="1" customFormat="1">
      <c r="A234" s="661"/>
      <c r="B234" s="661"/>
      <c r="C234" s="661"/>
      <c r="D234" s="661"/>
    </row>
    <row r="235" spans="1:4" s="1" customFormat="1"/>
    <row r="236" spans="1:4" s="1" customFormat="1">
      <c r="A236" s="660"/>
      <c r="B236" s="660"/>
      <c r="C236" s="19"/>
      <c r="D236" s="19"/>
    </row>
  </sheetData>
  <mergeCells count="56">
    <mergeCell ref="B152:C152"/>
    <mergeCell ref="D159:D160"/>
    <mergeCell ref="A98:D98"/>
    <mergeCell ref="B115:D120"/>
    <mergeCell ref="B121:D121"/>
    <mergeCell ref="B122:D125"/>
    <mergeCell ref="B126:D127"/>
    <mergeCell ref="A155:C156"/>
    <mergeCell ref="D155:D156"/>
    <mergeCell ref="A157:C158"/>
    <mergeCell ref="D157:D158"/>
    <mergeCell ref="A74:B75"/>
    <mergeCell ref="D74:D75"/>
    <mergeCell ref="A79:B79"/>
    <mergeCell ref="B128:D128"/>
    <mergeCell ref="A159:C160"/>
    <mergeCell ref="B129:D130"/>
    <mergeCell ref="B131:D131"/>
    <mergeCell ref="B132:D134"/>
    <mergeCell ref="B135:D136"/>
    <mergeCell ref="B137:D138"/>
    <mergeCell ref="B139:D140"/>
    <mergeCell ref="B141:D141"/>
    <mergeCell ref="A143:C143"/>
    <mergeCell ref="B144:C149"/>
    <mergeCell ref="A154:B154"/>
    <mergeCell ref="B150:C151"/>
    <mergeCell ref="A80:B85"/>
    <mergeCell ref="C80:C85"/>
    <mergeCell ref="D80:D85"/>
    <mergeCell ref="A236:B236"/>
    <mergeCell ref="A7:B7"/>
    <mergeCell ref="A8:B8"/>
    <mergeCell ref="A9:B9"/>
    <mergeCell ref="A10:B10"/>
    <mergeCell ref="A92:B92"/>
    <mergeCell ref="A94:B95"/>
    <mergeCell ref="B101:D103"/>
    <mergeCell ref="A104:A106"/>
    <mergeCell ref="B104:D106"/>
    <mergeCell ref="B107:D113"/>
    <mergeCell ref="A233:D234"/>
    <mergeCell ref="A89:B89"/>
    <mergeCell ref="A1:D1"/>
    <mergeCell ref="A3:B3"/>
    <mergeCell ref="A4:B4"/>
    <mergeCell ref="A5:B5"/>
    <mergeCell ref="A6:B6"/>
    <mergeCell ref="A12:D13"/>
    <mergeCell ref="A87:B87"/>
    <mergeCell ref="D77:D78"/>
    <mergeCell ref="C77:C78"/>
    <mergeCell ref="A55:B55"/>
    <mergeCell ref="A72:B72"/>
    <mergeCell ref="A76:B76"/>
    <mergeCell ref="C74:C75"/>
  </mergeCells>
  <pageMargins left="0.47" right="0.4" top="0.45" bottom="0.54"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H158"/>
  <sheetViews>
    <sheetView topLeftCell="A133" zoomScale="80" zoomScaleNormal="80" workbookViewId="0">
      <selection activeCell="A139" sqref="A139:D142"/>
    </sheetView>
  </sheetViews>
  <sheetFormatPr defaultRowHeight="15"/>
  <cols>
    <col min="1" max="1" width="12.7109375" customWidth="1"/>
    <col min="2" max="2" width="36" customWidth="1"/>
    <col min="3" max="3" width="22.85546875" customWidth="1"/>
    <col min="4" max="4" width="20.85546875" customWidth="1"/>
    <col min="5" max="5" width="12.140625" customWidth="1"/>
    <col min="6" max="7" width="11.42578125" bestFit="1" customWidth="1"/>
    <col min="8" max="8" width="12.28515625" bestFit="1" customWidth="1"/>
    <col min="9" max="9" width="11.42578125" bestFit="1" customWidth="1"/>
  </cols>
  <sheetData>
    <row r="1" spans="1:8" ht="15" customHeight="1">
      <c r="A1" s="473" t="s">
        <v>514</v>
      </c>
      <c r="B1" s="473"/>
      <c r="C1" s="473"/>
      <c r="D1" s="473"/>
    </row>
    <row r="2" spans="1:8">
      <c r="A2" s="30"/>
      <c r="B2" s="30"/>
      <c r="C2" s="30"/>
      <c r="D2" s="30"/>
    </row>
    <row r="3" spans="1:8">
      <c r="A3" s="474" t="s">
        <v>98</v>
      </c>
      <c r="B3" s="474"/>
      <c r="C3" s="30"/>
      <c r="D3" s="30"/>
    </row>
    <row r="4" spans="1:8">
      <c r="A4" s="481" t="s">
        <v>47</v>
      </c>
      <c r="B4" s="481"/>
      <c r="C4" s="30">
        <v>1981</v>
      </c>
      <c r="D4" s="30"/>
    </row>
    <row r="5" spans="1:8">
      <c r="A5" s="481" t="s">
        <v>44</v>
      </c>
      <c r="B5" s="481"/>
      <c r="C5" s="30">
        <v>72</v>
      </c>
      <c r="D5" s="30"/>
    </row>
    <row r="6" spans="1:8">
      <c r="A6" s="481" t="s">
        <v>45</v>
      </c>
      <c r="B6" s="481"/>
      <c r="C6" s="30">
        <v>9</v>
      </c>
      <c r="D6" s="30"/>
    </row>
    <row r="7" spans="1:8">
      <c r="A7" s="481" t="s">
        <v>46</v>
      </c>
      <c r="B7" s="481"/>
      <c r="C7" s="30">
        <v>2</v>
      </c>
      <c r="D7" s="30"/>
    </row>
    <row r="8" spans="1:8">
      <c r="A8" s="481" t="s">
        <v>51</v>
      </c>
      <c r="B8" s="481"/>
      <c r="C8" s="30">
        <v>3850.8</v>
      </c>
      <c r="D8" s="30"/>
    </row>
    <row r="9" spans="1:8">
      <c r="A9" s="481" t="s">
        <v>56</v>
      </c>
      <c r="B9" s="481"/>
      <c r="C9" s="66">
        <v>445.3</v>
      </c>
      <c r="D9" s="30"/>
    </row>
    <row r="10" spans="1:8">
      <c r="A10" s="481" t="s">
        <v>52</v>
      </c>
      <c r="B10" s="481"/>
      <c r="C10" s="30">
        <v>141</v>
      </c>
      <c r="D10" s="30"/>
    </row>
    <row r="11" spans="1:8">
      <c r="A11" s="2"/>
      <c r="H11" s="2"/>
    </row>
    <row r="12" spans="1:8">
      <c r="A12" s="479" t="s">
        <v>179</v>
      </c>
      <c r="B12" s="480"/>
      <c r="C12" s="480"/>
      <c r="D12" s="480"/>
    </row>
    <row r="13" spans="1:8">
      <c r="A13" s="479"/>
      <c r="B13" s="480"/>
      <c r="C13" s="480"/>
      <c r="D13" s="480"/>
    </row>
    <row r="14" spans="1:8" ht="15.75" thickBot="1">
      <c r="A14" s="480"/>
      <c r="B14" s="480"/>
      <c r="C14" s="480"/>
      <c r="D14" s="480"/>
    </row>
    <row r="15" spans="1:8">
      <c r="A15" s="81" t="s">
        <v>142</v>
      </c>
      <c r="B15" s="82"/>
      <c r="C15" s="82"/>
      <c r="D15" s="83"/>
    </row>
    <row r="16" spans="1:8">
      <c r="A16" s="84" t="s">
        <v>143</v>
      </c>
      <c r="B16" s="39"/>
      <c r="C16" s="39"/>
      <c r="D16" s="85"/>
    </row>
    <row r="17" spans="1:4">
      <c r="A17" s="86" t="s">
        <v>265</v>
      </c>
      <c r="B17" s="39"/>
      <c r="C17" s="39"/>
      <c r="D17" s="85"/>
    </row>
    <row r="18" spans="1:4">
      <c r="A18" s="172" t="s">
        <v>619</v>
      </c>
      <c r="B18" s="48" t="s">
        <v>909</v>
      </c>
      <c r="C18" s="48"/>
      <c r="D18" s="105">
        <v>1497.38</v>
      </c>
    </row>
    <row r="19" spans="1:4">
      <c r="A19" s="172" t="s">
        <v>1521</v>
      </c>
      <c r="B19" s="48" t="s">
        <v>1046</v>
      </c>
      <c r="C19" s="48"/>
      <c r="D19" s="207">
        <v>826.54</v>
      </c>
    </row>
    <row r="20" spans="1:4">
      <c r="A20" s="86" t="s">
        <v>210</v>
      </c>
      <c r="B20" s="39"/>
      <c r="C20" s="39"/>
      <c r="D20" s="80"/>
    </row>
    <row r="21" spans="1:4">
      <c r="A21" s="172" t="s">
        <v>366</v>
      </c>
      <c r="B21" s="48" t="s">
        <v>726</v>
      </c>
      <c r="C21" s="48"/>
      <c r="D21" s="207">
        <v>13119.74</v>
      </c>
    </row>
    <row r="22" spans="1:4">
      <c r="A22" s="84" t="s">
        <v>146</v>
      </c>
      <c r="B22" s="39"/>
      <c r="C22" s="39"/>
      <c r="D22" s="85"/>
    </row>
    <row r="23" spans="1:4">
      <c r="A23" s="86" t="s">
        <v>147</v>
      </c>
      <c r="B23" s="39"/>
      <c r="C23" s="39"/>
      <c r="D23" s="85"/>
    </row>
    <row r="24" spans="1:4" s="4" customFormat="1">
      <c r="A24" s="172" t="s">
        <v>645</v>
      </c>
      <c r="B24" s="48" t="s">
        <v>1314</v>
      </c>
      <c r="C24" s="48"/>
      <c r="D24" s="105">
        <v>1838.57</v>
      </c>
    </row>
    <row r="25" spans="1:4">
      <c r="A25" s="86" t="s">
        <v>284</v>
      </c>
      <c r="B25" s="39"/>
      <c r="C25" s="39"/>
      <c r="D25" s="85"/>
    </row>
    <row r="26" spans="1:4">
      <c r="A26" s="87" t="s">
        <v>356</v>
      </c>
      <c r="B26" s="39" t="s">
        <v>763</v>
      </c>
      <c r="C26" s="39"/>
      <c r="D26" s="85"/>
    </row>
    <row r="27" spans="1:4">
      <c r="A27" s="87"/>
      <c r="B27" s="39" t="s">
        <v>1181</v>
      </c>
      <c r="C27" s="39"/>
      <c r="D27" s="85"/>
    </row>
    <row r="28" spans="1:4">
      <c r="A28" s="87"/>
      <c r="B28" s="39" t="s">
        <v>1182</v>
      </c>
      <c r="C28" s="39"/>
      <c r="D28" s="85"/>
    </row>
    <row r="29" spans="1:4">
      <c r="A29" s="172"/>
      <c r="B29" s="48" t="s">
        <v>1183</v>
      </c>
      <c r="C29" s="48"/>
      <c r="D29" s="105">
        <f>2021.67+6120.37</f>
        <v>8142.04</v>
      </c>
    </row>
    <row r="30" spans="1:4" s="4" customFormat="1">
      <c r="A30" s="140" t="s">
        <v>645</v>
      </c>
      <c r="B30" s="46" t="s">
        <v>1314</v>
      </c>
      <c r="C30" s="46"/>
      <c r="D30" s="175">
        <v>1838.57</v>
      </c>
    </row>
    <row r="31" spans="1:4" s="4" customFormat="1">
      <c r="A31" s="140" t="s">
        <v>766</v>
      </c>
      <c r="B31" s="46" t="s">
        <v>1315</v>
      </c>
      <c r="C31" s="46"/>
      <c r="D31" s="175">
        <v>5667.48</v>
      </c>
    </row>
    <row r="32" spans="1:4">
      <c r="A32" s="103" t="s">
        <v>285</v>
      </c>
      <c r="B32" s="47"/>
      <c r="C32" s="47"/>
      <c r="D32" s="155"/>
    </row>
    <row r="33" spans="1:4">
      <c r="A33" s="172" t="s">
        <v>1316</v>
      </c>
      <c r="B33" s="48" t="s">
        <v>971</v>
      </c>
      <c r="C33" s="48"/>
      <c r="D33" s="105">
        <v>921.31</v>
      </c>
    </row>
    <row r="34" spans="1:4">
      <c r="A34" s="86" t="s">
        <v>286</v>
      </c>
      <c r="B34" s="39"/>
      <c r="C34" s="39"/>
      <c r="D34" s="85"/>
    </row>
    <row r="35" spans="1:4">
      <c r="A35" s="87" t="s">
        <v>766</v>
      </c>
      <c r="B35" s="39" t="s">
        <v>1485</v>
      </c>
      <c r="C35" s="39"/>
      <c r="D35" s="85"/>
    </row>
    <row r="36" spans="1:4">
      <c r="A36" s="87"/>
      <c r="B36" s="39" t="s">
        <v>1486</v>
      </c>
      <c r="C36" s="39"/>
      <c r="D36" s="85"/>
    </row>
    <row r="37" spans="1:4">
      <c r="A37" s="172"/>
      <c r="B37" s="48" t="s">
        <v>1487</v>
      </c>
      <c r="C37" s="48"/>
      <c r="D37" s="105">
        <v>3076.91</v>
      </c>
    </row>
    <row r="38" spans="1:4">
      <c r="A38" s="649" t="s">
        <v>202</v>
      </c>
      <c r="B38" s="650"/>
      <c r="C38" s="39"/>
      <c r="D38" s="85"/>
    </row>
    <row r="39" spans="1:4">
      <c r="A39" s="84" t="s">
        <v>459</v>
      </c>
      <c r="B39" s="39"/>
      <c r="C39" s="39"/>
      <c r="D39" s="85"/>
    </row>
    <row r="40" spans="1:4">
      <c r="A40" s="87" t="s">
        <v>415</v>
      </c>
      <c r="B40" s="39"/>
      <c r="C40" s="39"/>
      <c r="D40" s="85"/>
    </row>
    <row r="41" spans="1:4">
      <c r="A41" s="87" t="s">
        <v>452</v>
      </c>
      <c r="B41" s="39"/>
      <c r="C41" s="39"/>
      <c r="D41" s="85"/>
    </row>
    <row r="42" spans="1:4">
      <c r="A42" s="87" t="s">
        <v>430</v>
      </c>
      <c r="B42" s="39"/>
      <c r="C42" s="39"/>
      <c r="D42" s="85"/>
    </row>
    <row r="43" spans="1:4">
      <c r="A43" s="87" t="s">
        <v>498</v>
      </c>
      <c r="B43" s="39"/>
      <c r="C43" s="39"/>
      <c r="D43" s="85"/>
    </row>
    <row r="44" spans="1:4">
      <c r="A44" s="87" t="s">
        <v>500</v>
      </c>
      <c r="B44" s="39"/>
      <c r="C44" s="39"/>
      <c r="D44" s="85"/>
    </row>
    <row r="45" spans="1:4">
      <c r="A45" s="87" t="s">
        <v>762</v>
      </c>
      <c r="B45" s="39"/>
      <c r="C45" s="39"/>
      <c r="D45" s="85"/>
    </row>
    <row r="46" spans="1:4">
      <c r="A46" s="87" t="s">
        <v>492</v>
      </c>
      <c r="B46" s="39"/>
      <c r="C46" s="39"/>
      <c r="D46" s="85"/>
    </row>
    <row r="47" spans="1:4" ht="15.75" thickBot="1">
      <c r="A47" s="87" t="s">
        <v>489</v>
      </c>
      <c r="B47" s="39"/>
      <c r="C47" s="39"/>
      <c r="D47" s="85">
        <f>54309.42+1266.22</f>
        <v>55575.64</v>
      </c>
    </row>
    <row r="48" spans="1:4" ht="15.75" thickBot="1">
      <c r="A48" s="88" t="s">
        <v>48</v>
      </c>
      <c r="B48" s="89"/>
      <c r="C48" s="89"/>
      <c r="D48" s="90">
        <f>SUM(D16:D47)</f>
        <v>92504.18</v>
      </c>
    </row>
    <row r="49" spans="1:5" s="29" customFormat="1" ht="13.5" thickBot="1">
      <c r="A49" s="295"/>
      <c r="B49" s="108"/>
      <c r="C49" s="108"/>
      <c r="D49" s="296"/>
      <c r="E49" s="28"/>
    </row>
    <row r="50" spans="1:5">
      <c r="A50" s="81" t="s">
        <v>152</v>
      </c>
      <c r="B50" s="82"/>
      <c r="C50" s="91"/>
      <c r="D50" s="92"/>
    </row>
    <row r="51" spans="1:5" s="1" customFormat="1">
      <c r="A51" s="86" t="s">
        <v>204</v>
      </c>
      <c r="B51" s="41"/>
      <c r="C51" s="64"/>
      <c r="D51" s="116">
        <v>91046.22</v>
      </c>
    </row>
    <row r="52" spans="1:5">
      <c r="A52" s="86" t="s">
        <v>50</v>
      </c>
      <c r="B52" s="39"/>
      <c r="C52" s="52"/>
      <c r="D52" s="93"/>
    </row>
    <row r="53" spans="1:5">
      <c r="A53" s="172" t="s">
        <v>322</v>
      </c>
      <c r="B53" s="48"/>
      <c r="C53" s="24" t="s">
        <v>1639</v>
      </c>
      <c r="D53" s="96"/>
    </row>
    <row r="54" spans="1:5">
      <c r="A54" s="140" t="s">
        <v>324</v>
      </c>
      <c r="B54" s="46"/>
      <c r="C54" s="22" t="s">
        <v>1550</v>
      </c>
      <c r="D54" s="175"/>
    </row>
    <row r="55" spans="1:5" s="4" customFormat="1">
      <c r="A55" s="97" t="s">
        <v>326</v>
      </c>
      <c r="B55" s="59"/>
      <c r="C55" s="213" t="s">
        <v>41</v>
      </c>
      <c r="D55" s="187"/>
    </row>
    <row r="56" spans="1:5" s="4" customFormat="1">
      <c r="A56" s="506" t="s">
        <v>327</v>
      </c>
      <c r="B56" s="589"/>
      <c r="C56" s="455" t="s">
        <v>40</v>
      </c>
      <c r="D56" s="586"/>
    </row>
    <row r="57" spans="1:5" s="4" customFormat="1">
      <c r="A57" s="508"/>
      <c r="B57" s="548"/>
      <c r="C57" s="456"/>
      <c r="D57" s="587"/>
    </row>
    <row r="58" spans="1:5" s="4" customFormat="1">
      <c r="A58" s="459" t="s">
        <v>329</v>
      </c>
      <c r="B58" s="460"/>
      <c r="C58" s="183" t="s">
        <v>40</v>
      </c>
      <c r="D58" s="187"/>
    </row>
    <row r="59" spans="1:5" s="4" customFormat="1">
      <c r="A59" s="97" t="s">
        <v>330</v>
      </c>
      <c r="B59" s="54"/>
      <c r="C59" s="465" t="s">
        <v>41</v>
      </c>
      <c r="D59" s="586"/>
    </row>
    <row r="60" spans="1:5" s="4" customFormat="1">
      <c r="A60" s="98" t="s">
        <v>331</v>
      </c>
      <c r="B60" s="55"/>
      <c r="C60" s="466"/>
      <c r="D60" s="587"/>
    </row>
    <row r="61" spans="1:5" s="4" customFormat="1">
      <c r="A61" s="502" t="s">
        <v>328</v>
      </c>
      <c r="B61" s="588"/>
      <c r="C61" s="244" t="s">
        <v>39</v>
      </c>
      <c r="D61" s="249"/>
    </row>
    <row r="62" spans="1:5">
      <c r="A62" s="439" t="s">
        <v>1565</v>
      </c>
      <c r="B62" s="440"/>
      <c r="C62" s="443" t="s">
        <v>232</v>
      </c>
      <c r="D62" s="579">
        <v>33116.870000000003</v>
      </c>
    </row>
    <row r="63" spans="1:5">
      <c r="A63" s="441"/>
      <c r="B63" s="442"/>
      <c r="C63" s="444"/>
      <c r="D63" s="580"/>
    </row>
    <row r="64" spans="1:5">
      <c r="A64" s="441"/>
      <c r="B64" s="442"/>
      <c r="C64" s="444"/>
      <c r="D64" s="580"/>
    </row>
    <row r="65" spans="1:5">
      <c r="A65" s="441"/>
      <c r="B65" s="442"/>
      <c r="C65" s="444"/>
      <c r="D65" s="580"/>
    </row>
    <row r="66" spans="1:5">
      <c r="A66" s="441"/>
      <c r="B66" s="442"/>
      <c r="C66" s="444"/>
      <c r="D66" s="580"/>
    </row>
    <row r="67" spans="1:5">
      <c r="A67" s="504"/>
      <c r="B67" s="449"/>
      <c r="C67" s="469"/>
      <c r="D67" s="581"/>
    </row>
    <row r="68" spans="1:5">
      <c r="A68" s="101" t="s">
        <v>275</v>
      </c>
      <c r="B68" s="32"/>
      <c r="C68" s="60" t="s">
        <v>315</v>
      </c>
      <c r="D68" s="132">
        <v>23176.61</v>
      </c>
    </row>
    <row r="69" spans="1:5">
      <c r="A69" s="461" t="s">
        <v>213</v>
      </c>
      <c r="B69" s="462"/>
      <c r="C69" s="60" t="s">
        <v>30</v>
      </c>
      <c r="D69" s="132">
        <v>2332.77</v>
      </c>
    </row>
    <row r="70" spans="1:5">
      <c r="A70" s="101" t="s">
        <v>189</v>
      </c>
      <c r="B70" s="49"/>
      <c r="C70" s="60" t="s">
        <v>1641</v>
      </c>
      <c r="D70" s="134">
        <v>6389.72</v>
      </c>
    </row>
    <row r="71" spans="1:5">
      <c r="A71" s="461" t="s">
        <v>227</v>
      </c>
      <c r="B71" s="462"/>
      <c r="C71" s="60" t="s">
        <v>315</v>
      </c>
      <c r="D71" s="133">
        <v>20563.3</v>
      </c>
    </row>
    <row r="72" spans="1:5">
      <c r="A72" s="100" t="s">
        <v>247</v>
      </c>
      <c r="B72" s="58"/>
      <c r="C72" s="60" t="s">
        <v>114</v>
      </c>
      <c r="D72" s="132">
        <v>1336.19</v>
      </c>
    </row>
    <row r="73" spans="1:5" ht="15" customHeight="1">
      <c r="A73" s="549" t="s">
        <v>1640</v>
      </c>
      <c r="B73" s="550"/>
      <c r="C73" s="539" t="s">
        <v>357</v>
      </c>
      <c r="D73" s="445">
        <v>1983.35</v>
      </c>
    </row>
    <row r="74" spans="1:5">
      <c r="A74" s="551"/>
      <c r="B74" s="552"/>
      <c r="C74" s="541"/>
      <c r="D74" s="505"/>
    </row>
    <row r="75" spans="1:5">
      <c r="A75" s="100" t="s">
        <v>191</v>
      </c>
      <c r="B75" s="58"/>
      <c r="C75" s="60" t="s">
        <v>39</v>
      </c>
      <c r="D75" s="133">
        <v>3196.19</v>
      </c>
      <c r="E75" s="2"/>
    </row>
    <row r="76" spans="1:5">
      <c r="A76" s="461" t="s">
        <v>240</v>
      </c>
      <c r="B76" s="462"/>
      <c r="C76" s="60" t="s">
        <v>42</v>
      </c>
      <c r="D76" s="134">
        <v>25376.799999999999</v>
      </c>
    </row>
    <row r="77" spans="1:5">
      <c r="A77" s="103" t="s">
        <v>50</v>
      </c>
      <c r="B77" s="47"/>
      <c r="C77" s="26"/>
      <c r="D77" s="104"/>
    </row>
    <row r="78" spans="1:5">
      <c r="A78" s="475" t="s">
        <v>347</v>
      </c>
      <c r="B78" s="476"/>
      <c r="C78" s="52"/>
      <c r="D78" s="80">
        <v>18187.419999999998</v>
      </c>
    </row>
    <row r="79" spans="1:5" ht="15.75" thickBot="1">
      <c r="A79" s="477"/>
      <c r="B79" s="478"/>
      <c r="C79" s="166"/>
      <c r="D79" s="169"/>
    </row>
    <row r="80" spans="1:5" ht="15.75" thickBot="1">
      <c r="A80" s="114" t="s">
        <v>48</v>
      </c>
      <c r="B80" s="108"/>
      <c r="C80" s="108"/>
      <c r="D80" s="72">
        <f>SUM(D51,D62:D76)</f>
        <v>208518.02</v>
      </c>
    </row>
    <row r="81" spans="1:4">
      <c r="A81" s="65"/>
      <c r="B81" s="39"/>
      <c r="C81" s="39"/>
      <c r="D81" s="37"/>
    </row>
    <row r="82" spans="1:4" ht="15" customHeight="1">
      <c r="A82" s="433" t="s">
        <v>180</v>
      </c>
      <c r="B82" s="433"/>
      <c r="C82" s="433"/>
      <c r="D82" s="433"/>
    </row>
    <row r="83" spans="1:4" ht="15.75" thickBot="1">
      <c r="A83" s="185"/>
      <c r="B83" s="185"/>
      <c r="C83" s="185"/>
      <c r="D83" s="185"/>
    </row>
    <row r="84" spans="1:4">
      <c r="A84" s="156" t="s">
        <v>130</v>
      </c>
      <c r="B84" s="122" t="s">
        <v>156</v>
      </c>
      <c r="C84" s="123"/>
      <c r="D84" s="124"/>
    </row>
    <row r="85" spans="1:4">
      <c r="A85" s="157" t="s">
        <v>131</v>
      </c>
      <c r="B85" s="424" t="s">
        <v>198</v>
      </c>
      <c r="C85" s="425"/>
      <c r="D85" s="426"/>
    </row>
    <row r="86" spans="1:4" ht="15" customHeight="1">
      <c r="A86" s="164"/>
      <c r="B86" s="427"/>
      <c r="C86" s="428"/>
      <c r="D86" s="429"/>
    </row>
    <row r="87" spans="1:4">
      <c r="A87" s="158"/>
      <c r="B87" s="427"/>
      <c r="C87" s="428"/>
      <c r="D87" s="429"/>
    </row>
    <row r="88" spans="1:4" ht="15" customHeight="1">
      <c r="A88" s="483" t="s">
        <v>132</v>
      </c>
      <c r="B88" s="424" t="s">
        <v>157</v>
      </c>
      <c r="C88" s="425"/>
      <c r="D88" s="426"/>
    </row>
    <row r="89" spans="1:4">
      <c r="A89" s="483"/>
      <c r="B89" s="427"/>
      <c r="C89" s="428"/>
      <c r="D89" s="429"/>
    </row>
    <row r="90" spans="1:4">
      <c r="A90" s="484"/>
      <c r="B90" s="430"/>
      <c r="C90" s="431"/>
      <c r="D90" s="432"/>
    </row>
    <row r="91" spans="1:4">
      <c r="A91" s="159" t="s">
        <v>159</v>
      </c>
      <c r="B91" s="424" t="s">
        <v>158</v>
      </c>
      <c r="C91" s="425"/>
      <c r="D91" s="426"/>
    </row>
    <row r="92" spans="1:4">
      <c r="A92" s="160"/>
      <c r="B92" s="427"/>
      <c r="C92" s="428"/>
      <c r="D92" s="429"/>
    </row>
    <row r="93" spans="1:4">
      <c r="A93" s="161"/>
      <c r="B93" s="427"/>
      <c r="C93" s="428"/>
      <c r="D93" s="429"/>
    </row>
    <row r="94" spans="1:4">
      <c r="A94" s="161"/>
      <c r="B94" s="427"/>
      <c r="C94" s="428"/>
      <c r="D94" s="429"/>
    </row>
    <row r="95" spans="1:4">
      <c r="A95" s="161"/>
      <c r="B95" s="427"/>
      <c r="C95" s="428"/>
      <c r="D95" s="429"/>
    </row>
    <row r="96" spans="1:4">
      <c r="A96" s="161"/>
      <c r="B96" s="427"/>
      <c r="C96" s="428"/>
      <c r="D96" s="429"/>
    </row>
    <row r="97" spans="1:4" ht="15" customHeight="1">
      <c r="A97" s="161"/>
      <c r="B97" s="427"/>
      <c r="C97" s="428"/>
      <c r="D97" s="429"/>
    </row>
    <row r="98" spans="1:4">
      <c r="A98" s="163" t="s">
        <v>160</v>
      </c>
      <c r="B98" s="45" t="s">
        <v>161</v>
      </c>
      <c r="C98" s="46"/>
      <c r="D98" s="126"/>
    </row>
    <row r="99" spans="1:4">
      <c r="A99" s="74" t="s">
        <v>162</v>
      </c>
      <c r="B99" s="424" t="s">
        <v>199</v>
      </c>
      <c r="C99" s="425"/>
      <c r="D99" s="426"/>
    </row>
    <row r="100" spans="1:4">
      <c r="A100" s="161"/>
      <c r="B100" s="427"/>
      <c r="C100" s="428"/>
      <c r="D100" s="429"/>
    </row>
    <row r="101" spans="1:4">
      <c r="A101" s="161"/>
      <c r="B101" s="427"/>
      <c r="C101" s="428"/>
      <c r="D101" s="429"/>
    </row>
    <row r="102" spans="1:4" ht="15" customHeight="1">
      <c r="A102" s="161"/>
      <c r="B102" s="427"/>
      <c r="C102" s="428"/>
      <c r="D102" s="429"/>
    </row>
    <row r="103" spans="1:4">
      <c r="A103" s="161"/>
      <c r="B103" s="427"/>
      <c r="C103" s="428"/>
      <c r="D103" s="429"/>
    </row>
    <row r="104" spans="1:4">
      <c r="A104" s="161"/>
      <c r="B104" s="427"/>
      <c r="C104" s="428"/>
      <c r="D104" s="429"/>
    </row>
    <row r="105" spans="1:4">
      <c r="A105" s="74" t="s">
        <v>163</v>
      </c>
      <c r="B105" s="436" t="s">
        <v>164</v>
      </c>
      <c r="C105" s="437"/>
      <c r="D105" s="438"/>
    </row>
    <row r="106" spans="1:4">
      <c r="A106" s="74" t="s">
        <v>165</v>
      </c>
      <c r="B106" s="424" t="s">
        <v>201</v>
      </c>
      <c r="C106" s="425"/>
      <c r="D106" s="426"/>
    </row>
    <row r="107" spans="1:4">
      <c r="A107" s="161"/>
      <c r="B107" s="427"/>
      <c r="C107" s="428"/>
      <c r="D107" s="429"/>
    </row>
    <row r="108" spans="1:4">
      <c r="A108" s="161"/>
      <c r="B108" s="427"/>
      <c r="C108" s="428"/>
      <c r="D108" s="429"/>
    </row>
    <row r="109" spans="1:4">
      <c r="A109" s="162"/>
      <c r="B109" s="430"/>
      <c r="C109" s="431"/>
      <c r="D109" s="432"/>
    </row>
    <row r="110" spans="1:4">
      <c r="A110" s="77" t="s">
        <v>166</v>
      </c>
      <c r="B110" s="496" t="s">
        <v>193</v>
      </c>
      <c r="C110" s="497"/>
      <c r="D110" s="498"/>
    </row>
    <row r="111" spans="1:4">
      <c r="A111" s="75"/>
      <c r="B111" s="499"/>
      <c r="C111" s="500"/>
      <c r="D111" s="501"/>
    </row>
    <row r="112" spans="1:4" ht="28.5" customHeight="1">
      <c r="A112" s="164" t="s">
        <v>168</v>
      </c>
      <c r="B112" s="500" t="s">
        <v>194</v>
      </c>
      <c r="C112" s="500"/>
      <c r="D112" s="501"/>
    </row>
    <row r="113" spans="1:4">
      <c r="A113" s="74" t="s">
        <v>170</v>
      </c>
      <c r="B113" s="424" t="s">
        <v>173</v>
      </c>
      <c r="C113" s="425"/>
      <c r="D113" s="426"/>
    </row>
    <row r="114" spans="1:4">
      <c r="A114" s="162"/>
      <c r="B114" s="430"/>
      <c r="C114" s="431"/>
      <c r="D114" s="432"/>
    </row>
    <row r="115" spans="1:4">
      <c r="A115" s="74" t="s">
        <v>172</v>
      </c>
      <c r="B115" s="436" t="s">
        <v>175</v>
      </c>
      <c r="C115" s="437"/>
      <c r="D115" s="438"/>
    </row>
    <row r="116" spans="1:4">
      <c r="A116" s="79" t="s">
        <v>174</v>
      </c>
      <c r="B116" s="424" t="s">
        <v>167</v>
      </c>
      <c r="C116" s="425"/>
      <c r="D116" s="426"/>
    </row>
    <row r="117" spans="1:4">
      <c r="A117" s="77"/>
      <c r="B117" s="427"/>
      <c r="C117" s="428"/>
      <c r="D117" s="429"/>
    </row>
    <row r="118" spans="1:4">
      <c r="A118" s="75"/>
      <c r="B118" s="430"/>
      <c r="C118" s="431"/>
      <c r="D118" s="432"/>
    </row>
    <row r="119" spans="1:4">
      <c r="A119" s="161" t="s">
        <v>176</v>
      </c>
      <c r="B119" s="424" t="s">
        <v>169</v>
      </c>
      <c r="C119" s="425"/>
      <c r="D119" s="426"/>
    </row>
    <row r="120" spans="1:4">
      <c r="A120" s="162"/>
      <c r="B120" s="430"/>
      <c r="C120" s="431"/>
      <c r="D120" s="432"/>
    </row>
    <row r="121" spans="1:4" s="1" customFormat="1">
      <c r="A121" s="74" t="s">
        <v>178</v>
      </c>
      <c r="B121" s="424" t="s">
        <v>171</v>
      </c>
      <c r="C121" s="425"/>
      <c r="D121" s="426"/>
    </row>
    <row r="122" spans="1:4" s="1" customFormat="1">
      <c r="A122" s="162"/>
      <c r="B122" s="430"/>
      <c r="C122" s="431"/>
      <c r="D122" s="432"/>
    </row>
    <row r="123" spans="1:4">
      <c r="A123" s="74" t="s">
        <v>195</v>
      </c>
      <c r="B123" s="424" t="s">
        <v>177</v>
      </c>
      <c r="C123" s="425"/>
      <c r="D123" s="426"/>
    </row>
    <row r="124" spans="1:4">
      <c r="A124" s="162"/>
      <c r="B124" s="430"/>
      <c r="C124" s="431"/>
      <c r="D124" s="432"/>
    </row>
    <row r="125" spans="1:4" s="5" customFormat="1" ht="30.75" customHeight="1" thickBot="1">
      <c r="A125" s="222" t="s">
        <v>182</v>
      </c>
      <c r="B125" s="615" t="s">
        <v>200</v>
      </c>
      <c r="C125" s="616"/>
      <c r="D125" s="617"/>
    </row>
    <row r="126" spans="1:4" ht="15.75" thickBot="1">
      <c r="A126" s="114" t="s">
        <v>48</v>
      </c>
      <c r="B126" s="108"/>
      <c r="C126" s="108"/>
      <c r="D126" s="115">
        <v>73704.31</v>
      </c>
    </row>
    <row r="127" spans="1:4" ht="15.75" thickBot="1">
      <c r="A127" s="450" t="s">
        <v>181</v>
      </c>
      <c r="B127" s="451"/>
      <c r="C127" s="451"/>
      <c r="D127" s="115"/>
    </row>
    <row r="128" spans="1:4" s="5" customFormat="1" ht="15" customHeight="1">
      <c r="A128" s="219" t="s">
        <v>183</v>
      </c>
      <c r="B128" s="494" t="s">
        <v>1653</v>
      </c>
      <c r="C128" s="495"/>
      <c r="D128" s="165"/>
    </row>
    <row r="129" spans="1:4">
      <c r="A129" s="161"/>
      <c r="B129" s="427"/>
      <c r="C129" s="476"/>
      <c r="D129" s="116"/>
    </row>
    <row r="130" spans="1:4">
      <c r="A130" s="161"/>
      <c r="B130" s="427"/>
      <c r="C130" s="476"/>
      <c r="D130" s="116"/>
    </row>
    <row r="131" spans="1:4">
      <c r="A131" s="161"/>
      <c r="B131" s="427"/>
      <c r="C131" s="476"/>
      <c r="D131" s="116"/>
    </row>
    <row r="132" spans="1:4">
      <c r="A132" s="161"/>
      <c r="B132" s="427"/>
      <c r="C132" s="476"/>
      <c r="D132" s="116"/>
    </row>
    <row r="133" spans="1:4">
      <c r="A133" s="162"/>
      <c r="B133" s="430"/>
      <c r="C133" s="496"/>
      <c r="D133" s="154">
        <v>20986.86</v>
      </c>
    </row>
    <row r="134" spans="1:4">
      <c r="A134" s="74" t="s">
        <v>196</v>
      </c>
      <c r="B134" s="424" t="s">
        <v>311</v>
      </c>
      <c r="C134" s="493"/>
      <c r="D134" s="141"/>
    </row>
    <row r="135" spans="1:4">
      <c r="A135" s="162"/>
      <c r="B135" s="430"/>
      <c r="C135" s="496"/>
      <c r="D135" s="154">
        <v>577.62</v>
      </c>
    </row>
    <row r="136" spans="1:4" ht="15.75" thickBot="1">
      <c r="A136" s="74" t="s">
        <v>197</v>
      </c>
      <c r="B136" s="424" t="s">
        <v>1651</v>
      </c>
      <c r="C136" s="493"/>
      <c r="D136" s="141">
        <v>11822</v>
      </c>
    </row>
    <row r="137" spans="1:4" ht="15.75" thickBot="1">
      <c r="A137" s="387" t="s">
        <v>48</v>
      </c>
      <c r="B137" s="108"/>
      <c r="C137" s="108"/>
      <c r="D137" s="115">
        <f>SUM(D128:D136)</f>
        <v>33386.479999999996</v>
      </c>
    </row>
    <row r="138" spans="1:4">
      <c r="A138" s="553" t="s">
        <v>53</v>
      </c>
      <c r="B138" s="523"/>
      <c r="C138" s="46"/>
      <c r="D138" s="134">
        <f>SUM(D48,D80,D126,D137)</f>
        <v>408112.98999999993</v>
      </c>
    </row>
    <row r="139" spans="1:4">
      <c r="A139" s="687" t="s">
        <v>1686</v>
      </c>
      <c r="B139" s="687"/>
      <c r="C139" s="687"/>
      <c r="D139" s="688">
        <v>1597462.8699999999</v>
      </c>
    </row>
    <row r="140" spans="1:4">
      <c r="A140" s="687"/>
      <c r="B140" s="687"/>
      <c r="C140" s="687"/>
      <c r="D140" s="688"/>
    </row>
    <row r="141" spans="1:4">
      <c r="A141" s="562" t="s">
        <v>1687</v>
      </c>
      <c r="B141" s="562"/>
      <c r="C141" s="562"/>
      <c r="D141" s="683">
        <v>361551.72</v>
      </c>
    </row>
    <row r="142" spans="1:4">
      <c r="A142" s="577"/>
      <c r="B142" s="577"/>
      <c r="C142" s="577"/>
      <c r="D142" s="471"/>
    </row>
    <row r="143" spans="1:4">
      <c r="A143" s="582" t="s">
        <v>1665</v>
      </c>
      <c r="B143" s="487"/>
      <c r="C143" s="488"/>
      <c r="D143" s="445">
        <v>168995.53</v>
      </c>
    </row>
    <row r="144" spans="1:4" ht="15.75" thickBot="1">
      <c r="A144" s="609"/>
      <c r="B144" s="610"/>
      <c r="C144" s="611"/>
      <c r="D144" s="605"/>
    </row>
    <row r="145" spans="1:4">
      <c r="A145" s="29"/>
      <c r="B145" s="29"/>
      <c r="C145" s="29"/>
      <c r="D145" s="29"/>
    </row>
    <row r="146" spans="1:4">
      <c r="A146" s="29"/>
      <c r="B146" s="29"/>
      <c r="C146" s="29"/>
      <c r="D146" s="29"/>
    </row>
    <row r="147" spans="1:4">
      <c r="A147" s="29"/>
      <c r="B147" s="29"/>
      <c r="C147" s="29"/>
      <c r="D147" s="29"/>
    </row>
    <row r="150" spans="1:4" s="5" customFormat="1">
      <c r="A150" s="29"/>
      <c r="B150" s="29"/>
      <c r="C150" s="29"/>
      <c r="D150" s="29"/>
    </row>
    <row r="151" spans="1:4" s="3" customFormat="1" ht="15.75">
      <c r="A151" s="29"/>
      <c r="B151" s="29"/>
      <c r="C151" s="29"/>
      <c r="D151" s="29"/>
    </row>
    <row r="152" spans="1:4">
      <c r="A152" s="29"/>
      <c r="B152" s="29"/>
      <c r="C152" s="29"/>
      <c r="D152" s="29"/>
    </row>
    <row r="153" spans="1:4" s="13" customFormat="1" ht="18.75">
      <c r="A153" s="29"/>
      <c r="B153" s="29"/>
      <c r="C153" s="29"/>
      <c r="D153" s="29"/>
    </row>
    <row r="158" spans="1:4" s="5" customFormat="1"/>
  </sheetData>
  <mergeCells count="56">
    <mergeCell ref="A141:C142"/>
    <mergeCell ref="D141:D142"/>
    <mergeCell ref="B112:D112"/>
    <mergeCell ref="B113:D114"/>
    <mergeCell ref="B115:D115"/>
    <mergeCell ref="B116:D118"/>
    <mergeCell ref="A143:C144"/>
    <mergeCell ref="B119:D120"/>
    <mergeCell ref="B121:D122"/>
    <mergeCell ref="B123:D124"/>
    <mergeCell ref="B125:D125"/>
    <mergeCell ref="A127:C127"/>
    <mergeCell ref="B134:C135"/>
    <mergeCell ref="B136:C136"/>
    <mergeCell ref="D143:D144"/>
    <mergeCell ref="B128:C133"/>
    <mergeCell ref="A139:C140"/>
    <mergeCell ref="D139:D140"/>
    <mergeCell ref="A7:B7"/>
    <mergeCell ref="A138:B138"/>
    <mergeCell ref="A8:B8"/>
    <mergeCell ref="A9:B9"/>
    <mergeCell ref="A10:B10"/>
    <mergeCell ref="A71:B71"/>
    <mergeCell ref="B106:D109"/>
    <mergeCell ref="B110:D111"/>
    <mergeCell ref="B91:D97"/>
    <mergeCell ref="B99:D104"/>
    <mergeCell ref="B105:D105"/>
    <mergeCell ref="A76:B76"/>
    <mergeCell ref="A78:B79"/>
    <mergeCell ref="A82:D82"/>
    <mergeCell ref="B85:D87"/>
    <mergeCell ref="A12:D14"/>
    <mergeCell ref="A38:B38"/>
    <mergeCell ref="A69:B69"/>
    <mergeCell ref="A58:B58"/>
    <mergeCell ref="C59:C60"/>
    <mergeCell ref="D59:D60"/>
    <mergeCell ref="A56:B57"/>
    <mergeCell ref="C56:C57"/>
    <mergeCell ref="D56:D57"/>
    <mergeCell ref="A61:B61"/>
    <mergeCell ref="A1:D1"/>
    <mergeCell ref="A3:B3"/>
    <mergeCell ref="A4:B4"/>
    <mergeCell ref="A5:B5"/>
    <mergeCell ref="A6:B6"/>
    <mergeCell ref="A88:A90"/>
    <mergeCell ref="B88:D90"/>
    <mergeCell ref="A62:B67"/>
    <mergeCell ref="C62:C67"/>
    <mergeCell ref="D62:D67"/>
    <mergeCell ref="A73:B74"/>
    <mergeCell ref="C73:C74"/>
    <mergeCell ref="D73:D74"/>
  </mergeCells>
  <pageMargins left="0.49" right="0.35" top="0.75" bottom="0.89"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E131"/>
  <sheetViews>
    <sheetView topLeftCell="A85" zoomScale="80" zoomScaleNormal="80" workbookViewId="0">
      <selection activeCell="A118" sqref="A118:D121"/>
    </sheetView>
  </sheetViews>
  <sheetFormatPr defaultRowHeight="15"/>
  <cols>
    <col min="1" max="1" width="13.7109375" customWidth="1"/>
    <col min="2" max="2" width="36.5703125" customWidth="1"/>
    <col min="3" max="3" width="23.7109375" customWidth="1"/>
    <col min="4" max="4" width="21" customWidth="1"/>
    <col min="5" max="5" width="12.140625" style="10" customWidth="1"/>
    <col min="6" max="8" width="11.42578125" bestFit="1" customWidth="1"/>
  </cols>
  <sheetData>
    <row r="1" spans="1:4" ht="15" customHeight="1">
      <c r="A1" s="473" t="s">
        <v>514</v>
      </c>
      <c r="B1" s="473"/>
      <c r="C1" s="473"/>
      <c r="D1" s="473"/>
    </row>
    <row r="2" spans="1:4">
      <c r="A2" s="30"/>
      <c r="B2" s="30"/>
      <c r="C2" s="30"/>
      <c r="D2" s="30"/>
    </row>
    <row r="3" spans="1:4">
      <c r="A3" s="474" t="s">
        <v>74</v>
      </c>
      <c r="B3" s="474"/>
      <c r="C3" s="30"/>
      <c r="D3" s="30"/>
    </row>
    <row r="4" spans="1:4">
      <c r="A4" s="481" t="s">
        <v>47</v>
      </c>
      <c r="B4" s="481"/>
      <c r="C4" s="30">
        <v>1987</v>
      </c>
      <c r="D4" s="30"/>
    </row>
    <row r="5" spans="1:4">
      <c r="A5" s="481" t="s">
        <v>44</v>
      </c>
      <c r="B5" s="481"/>
      <c r="C5" s="30">
        <v>66</v>
      </c>
      <c r="D5" s="30"/>
    </row>
    <row r="6" spans="1:4">
      <c r="A6" s="481" t="s">
        <v>45</v>
      </c>
      <c r="B6" s="481"/>
      <c r="C6" s="30">
        <v>11</v>
      </c>
      <c r="D6" s="30"/>
    </row>
    <row r="7" spans="1:4">
      <c r="A7" s="481" t="s">
        <v>46</v>
      </c>
      <c r="B7" s="481"/>
      <c r="C7" s="30">
        <v>1</v>
      </c>
      <c r="D7" s="30"/>
    </row>
    <row r="8" spans="1:4">
      <c r="A8" s="481" t="s">
        <v>51</v>
      </c>
      <c r="B8" s="481"/>
      <c r="C8" s="30">
        <v>3511.3</v>
      </c>
      <c r="D8" s="30"/>
    </row>
    <row r="9" spans="1:4">
      <c r="A9" s="481" t="s">
        <v>56</v>
      </c>
      <c r="B9" s="481"/>
      <c r="C9" s="66">
        <v>437.1</v>
      </c>
      <c r="D9" s="30"/>
    </row>
    <row r="10" spans="1:4">
      <c r="A10" s="481" t="s">
        <v>52</v>
      </c>
      <c r="B10" s="481"/>
      <c r="C10" s="30">
        <v>147</v>
      </c>
      <c r="D10" s="30"/>
    </row>
    <row r="11" spans="1:4">
      <c r="A11" s="2"/>
    </row>
    <row r="12" spans="1:4">
      <c r="A12" s="479" t="s">
        <v>179</v>
      </c>
      <c r="B12" s="480"/>
      <c r="C12" s="480"/>
      <c r="D12" s="480"/>
    </row>
    <row r="13" spans="1:4" ht="15.75" thickBot="1">
      <c r="A13" s="480"/>
      <c r="B13" s="480"/>
      <c r="C13" s="480"/>
      <c r="D13" s="480"/>
    </row>
    <row r="14" spans="1:4">
      <c r="A14" s="81" t="s">
        <v>142</v>
      </c>
      <c r="B14" s="82"/>
      <c r="C14" s="82"/>
      <c r="D14" s="83"/>
    </row>
    <row r="15" spans="1:4">
      <c r="A15" s="84" t="s">
        <v>281</v>
      </c>
      <c r="B15" s="39"/>
      <c r="C15" s="39"/>
      <c r="D15" s="85"/>
    </row>
    <row r="16" spans="1:4">
      <c r="A16" s="86" t="s">
        <v>282</v>
      </c>
      <c r="B16" s="39"/>
      <c r="C16" s="39"/>
      <c r="D16" s="85"/>
    </row>
    <row r="17" spans="1:4">
      <c r="A17" s="172" t="s">
        <v>794</v>
      </c>
      <c r="B17" s="48" t="s">
        <v>1295</v>
      </c>
      <c r="C17" s="48"/>
      <c r="D17" s="105">
        <f>1865.54</f>
        <v>1865.54</v>
      </c>
    </row>
    <row r="18" spans="1:4">
      <c r="A18" s="103" t="s">
        <v>297</v>
      </c>
      <c r="B18" s="47"/>
      <c r="C18" s="47"/>
      <c r="D18" s="155"/>
    </row>
    <row r="19" spans="1:4">
      <c r="A19" s="172" t="s">
        <v>794</v>
      </c>
      <c r="B19" s="48" t="s">
        <v>1295</v>
      </c>
      <c r="C19" s="48"/>
      <c r="D19" s="105">
        <f>1865.54</f>
        <v>1865.54</v>
      </c>
    </row>
    <row r="20" spans="1:4">
      <c r="A20" s="86" t="s">
        <v>238</v>
      </c>
      <c r="B20" s="39"/>
      <c r="C20" s="39"/>
      <c r="D20" s="85"/>
    </row>
    <row r="21" spans="1:4">
      <c r="A21" s="84" t="s">
        <v>437</v>
      </c>
      <c r="B21" s="39"/>
      <c r="C21" s="39"/>
      <c r="D21" s="85"/>
    </row>
    <row r="22" spans="1:4">
      <c r="A22" s="87" t="s">
        <v>415</v>
      </c>
      <c r="B22" s="39"/>
      <c r="C22" s="39"/>
      <c r="D22" s="85"/>
    </row>
    <row r="23" spans="1:4">
      <c r="A23" s="87" t="s">
        <v>408</v>
      </c>
      <c r="B23" s="39"/>
      <c r="C23" s="39"/>
      <c r="D23" s="85"/>
    </row>
    <row r="24" spans="1:4">
      <c r="A24" s="87" t="s">
        <v>438</v>
      </c>
      <c r="B24" s="39"/>
      <c r="C24" s="39"/>
      <c r="D24" s="85"/>
    </row>
    <row r="25" spans="1:4">
      <c r="A25" s="87" t="s">
        <v>439</v>
      </c>
      <c r="B25" s="39"/>
      <c r="C25" s="39"/>
      <c r="D25" s="85"/>
    </row>
    <row r="26" spans="1:4">
      <c r="A26" s="87" t="s">
        <v>440</v>
      </c>
      <c r="B26" s="39"/>
      <c r="C26" s="39"/>
      <c r="D26" s="85"/>
    </row>
    <row r="27" spans="1:4">
      <c r="A27" s="87" t="s">
        <v>657</v>
      </c>
      <c r="B27" s="39"/>
      <c r="C27" s="39"/>
      <c r="D27" s="85"/>
    </row>
    <row r="28" spans="1:4" ht="15.75" thickBot="1">
      <c r="A28" s="87" t="s">
        <v>441</v>
      </c>
      <c r="B28" s="39"/>
      <c r="C28" s="39"/>
      <c r="D28" s="85">
        <f>39715.41+797.61</f>
        <v>40513.020000000004</v>
      </c>
    </row>
    <row r="29" spans="1:4" ht="15.75" thickBot="1">
      <c r="A29" s="88" t="s">
        <v>48</v>
      </c>
      <c r="B29" s="89"/>
      <c r="C29" s="89"/>
      <c r="D29" s="90">
        <f>SUM(D15:D28)</f>
        <v>44244.100000000006</v>
      </c>
    </row>
    <row r="30" spans="1:4" ht="15.75" thickBot="1">
      <c r="A30" s="34"/>
      <c r="B30" s="34"/>
      <c r="C30" s="34"/>
      <c r="D30" s="34"/>
    </row>
    <row r="31" spans="1:4">
      <c r="A31" s="81" t="s">
        <v>278</v>
      </c>
      <c r="B31" s="82"/>
      <c r="C31" s="91"/>
      <c r="D31" s="92"/>
    </row>
    <row r="32" spans="1:4">
      <c r="A32" s="86" t="s">
        <v>204</v>
      </c>
      <c r="B32" s="41"/>
      <c r="C32" s="64"/>
      <c r="D32" s="116">
        <v>71688.52</v>
      </c>
    </row>
    <row r="33" spans="1:5">
      <c r="A33" s="86" t="s">
        <v>50</v>
      </c>
      <c r="B33" s="39"/>
      <c r="C33" s="52"/>
      <c r="D33" s="93"/>
    </row>
    <row r="34" spans="1:5">
      <c r="A34" s="172" t="s">
        <v>322</v>
      </c>
      <c r="B34" s="48"/>
      <c r="C34" s="24" t="s">
        <v>1555</v>
      </c>
      <c r="D34" s="96"/>
    </row>
    <row r="35" spans="1:5" s="4" customFormat="1">
      <c r="A35" s="97" t="s">
        <v>326</v>
      </c>
      <c r="B35" s="59"/>
      <c r="C35" s="388" t="s">
        <v>41</v>
      </c>
      <c r="D35" s="389"/>
      <c r="E35" s="199"/>
    </row>
    <row r="36" spans="1:5" s="4" customFormat="1">
      <c r="A36" s="506" t="s">
        <v>342</v>
      </c>
      <c r="B36" s="589"/>
      <c r="C36" s="455" t="s">
        <v>40</v>
      </c>
      <c r="D36" s="586"/>
      <c r="E36" s="199"/>
    </row>
    <row r="37" spans="1:5" s="4" customFormat="1">
      <c r="A37" s="508"/>
      <c r="B37" s="548"/>
      <c r="C37" s="456"/>
      <c r="D37" s="587"/>
      <c r="E37" s="199"/>
    </row>
    <row r="38" spans="1:5" s="4" customFormat="1">
      <c r="A38" s="459" t="s">
        <v>329</v>
      </c>
      <c r="B38" s="460"/>
      <c r="C38" s="183" t="s">
        <v>40</v>
      </c>
      <c r="D38" s="187"/>
      <c r="E38" s="199"/>
    </row>
    <row r="39" spans="1:5" s="4" customFormat="1">
      <c r="A39" s="97" t="s">
        <v>330</v>
      </c>
      <c r="B39" s="54"/>
      <c r="C39" s="465" t="s">
        <v>41</v>
      </c>
      <c r="D39" s="586"/>
      <c r="E39" s="199"/>
    </row>
    <row r="40" spans="1:5" s="4" customFormat="1">
      <c r="A40" s="98" t="s">
        <v>331</v>
      </c>
      <c r="B40" s="55"/>
      <c r="C40" s="466"/>
      <c r="D40" s="587"/>
      <c r="E40" s="199"/>
    </row>
    <row r="41" spans="1:5" s="4" customFormat="1">
      <c r="A41" s="537" t="s">
        <v>328</v>
      </c>
      <c r="B41" s="538"/>
      <c r="C41" s="244" t="s">
        <v>39</v>
      </c>
      <c r="D41" s="249"/>
      <c r="E41" s="199"/>
    </row>
    <row r="42" spans="1:5">
      <c r="A42" s="439" t="s">
        <v>1556</v>
      </c>
      <c r="B42" s="440"/>
      <c r="C42" s="443" t="s">
        <v>232</v>
      </c>
      <c r="D42" s="579">
        <f>4073.11+4354.01*6</f>
        <v>30197.170000000002</v>
      </c>
    </row>
    <row r="43" spans="1:5">
      <c r="A43" s="441"/>
      <c r="B43" s="442"/>
      <c r="C43" s="444"/>
      <c r="D43" s="580"/>
    </row>
    <row r="44" spans="1:5">
      <c r="A44" s="441"/>
      <c r="B44" s="442"/>
      <c r="C44" s="444"/>
      <c r="D44" s="580"/>
    </row>
    <row r="45" spans="1:5">
      <c r="A45" s="441"/>
      <c r="B45" s="442"/>
      <c r="C45" s="444"/>
      <c r="D45" s="580"/>
    </row>
    <row r="46" spans="1:5">
      <c r="A46" s="504"/>
      <c r="B46" s="449"/>
      <c r="C46" s="469"/>
      <c r="D46" s="581"/>
    </row>
    <row r="47" spans="1:5">
      <c r="A47" s="549" t="s">
        <v>1557</v>
      </c>
      <c r="B47" s="550"/>
      <c r="C47" s="539" t="s">
        <v>39</v>
      </c>
      <c r="D47" s="579">
        <f>2317.46+2422.8*6</f>
        <v>16854.260000000002</v>
      </c>
    </row>
    <row r="48" spans="1:5">
      <c r="A48" s="561"/>
      <c r="B48" s="602"/>
      <c r="C48" s="540"/>
      <c r="D48" s="580"/>
    </row>
    <row r="49" spans="1:5">
      <c r="A49" s="561"/>
      <c r="B49" s="602"/>
      <c r="C49" s="540"/>
      <c r="D49" s="580"/>
    </row>
    <row r="50" spans="1:5">
      <c r="A50" s="561"/>
      <c r="B50" s="602"/>
      <c r="C50" s="540"/>
      <c r="D50" s="580"/>
    </row>
    <row r="51" spans="1:5">
      <c r="A51" s="551"/>
      <c r="B51" s="552"/>
      <c r="C51" s="541"/>
      <c r="D51" s="581"/>
      <c r="E51"/>
    </row>
    <row r="52" spans="1:5">
      <c r="A52" s="101" t="s">
        <v>276</v>
      </c>
      <c r="B52" s="32"/>
      <c r="C52" s="60" t="s">
        <v>315</v>
      </c>
      <c r="D52" s="134">
        <v>21150.11</v>
      </c>
      <c r="E52"/>
    </row>
    <row r="53" spans="1:5">
      <c r="A53" s="101" t="s">
        <v>189</v>
      </c>
      <c r="B53" s="49"/>
      <c r="C53" s="60" t="s">
        <v>1558</v>
      </c>
      <c r="D53" s="132">
        <v>1219.6199999999999</v>
      </c>
      <c r="E53"/>
    </row>
    <row r="54" spans="1:5">
      <c r="A54" s="461" t="s">
        <v>227</v>
      </c>
      <c r="B54" s="462"/>
      <c r="C54" s="60" t="s">
        <v>315</v>
      </c>
      <c r="D54" s="133">
        <v>18702.73</v>
      </c>
      <c r="E54"/>
    </row>
    <row r="55" spans="1:5">
      <c r="A55" s="100" t="s">
        <v>243</v>
      </c>
      <c r="B55" s="58"/>
      <c r="C55" s="60" t="s">
        <v>39</v>
      </c>
      <c r="D55" s="133">
        <v>2914.4</v>
      </c>
      <c r="E55" s="2"/>
    </row>
    <row r="56" spans="1:5">
      <c r="A56" s="461" t="s">
        <v>316</v>
      </c>
      <c r="B56" s="462"/>
      <c r="C56" s="60" t="s">
        <v>42</v>
      </c>
      <c r="D56" s="134">
        <v>23139.46</v>
      </c>
      <c r="E56"/>
    </row>
    <row r="57" spans="1:5">
      <c r="A57" s="103" t="s">
        <v>50</v>
      </c>
      <c r="B57" s="47"/>
      <c r="C57" s="26"/>
      <c r="D57" s="104"/>
      <c r="E57"/>
    </row>
    <row r="58" spans="1:5">
      <c r="A58" s="475" t="s">
        <v>347</v>
      </c>
      <c r="B58" s="476"/>
      <c r="C58" s="52"/>
      <c r="D58" s="80">
        <v>13458.09</v>
      </c>
      <c r="E58"/>
    </row>
    <row r="59" spans="1:5" ht="15.75" thickBot="1">
      <c r="A59" s="475"/>
      <c r="B59" s="476"/>
      <c r="C59" s="107"/>
      <c r="D59" s="85"/>
      <c r="E59"/>
    </row>
    <row r="60" spans="1:5" ht="15.75" thickBot="1">
      <c r="A60" s="114" t="s">
        <v>48</v>
      </c>
      <c r="B60" s="108"/>
      <c r="C60" s="108"/>
      <c r="D60" s="72">
        <f>SUM(D32,D42:D56)</f>
        <v>185866.27</v>
      </c>
      <c r="E60"/>
    </row>
    <row r="61" spans="1:5">
      <c r="A61" s="65"/>
      <c r="B61" s="39"/>
      <c r="C61" s="39"/>
      <c r="D61" s="37"/>
      <c r="E61"/>
    </row>
    <row r="62" spans="1:5" ht="15" customHeight="1">
      <c r="A62" s="433" t="s">
        <v>180</v>
      </c>
      <c r="B62" s="433"/>
      <c r="C62" s="433"/>
      <c r="D62" s="433"/>
      <c r="E62"/>
    </row>
    <row r="63" spans="1:5" ht="15.75" thickBot="1">
      <c r="A63" s="185"/>
      <c r="B63" s="185"/>
      <c r="C63" s="185"/>
      <c r="D63" s="185"/>
      <c r="E63"/>
    </row>
    <row r="64" spans="1:5">
      <c r="A64" s="156" t="s">
        <v>130</v>
      </c>
      <c r="B64" s="122" t="s">
        <v>156</v>
      </c>
      <c r="C64" s="123"/>
      <c r="D64" s="124"/>
      <c r="E64"/>
    </row>
    <row r="65" spans="1:5">
      <c r="A65" s="157" t="s">
        <v>131</v>
      </c>
      <c r="B65" s="424" t="s">
        <v>198</v>
      </c>
      <c r="C65" s="425"/>
      <c r="D65" s="426"/>
      <c r="E65"/>
    </row>
    <row r="66" spans="1:5" ht="15" customHeight="1">
      <c r="A66" s="164"/>
      <c r="B66" s="427"/>
      <c r="C66" s="428"/>
      <c r="D66" s="429"/>
      <c r="E66"/>
    </row>
    <row r="67" spans="1:5">
      <c r="A67" s="158"/>
      <c r="B67" s="427"/>
      <c r="C67" s="428"/>
      <c r="D67" s="429"/>
      <c r="E67"/>
    </row>
    <row r="68" spans="1:5" ht="15" customHeight="1">
      <c r="A68" s="483" t="s">
        <v>132</v>
      </c>
      <c r="B68" s="424" t="s">
        <v>157</v>
      </c>
      <c r="C68" s="425"/>
      <c r="D68" s="426"/>
      <c r="E68"/>
    </row>
    <row r="69" spans="1:5">
      <c r="A69" s="483"/>
      <c r="B69" s="427"/>
      <c r="C69" s="428"/>
      <c r="D69" s="429"/>
      <c r="E69"/>
    </row>
    <row r="70" spans="1:5">
      <c r="A70" s="484"/>
      <c r="B70" s="430"/>
      <c r="C70" s="431"/>
      <c r="D70" s="432"/>
      <c r="E70"/>
    </row>
    <row r="71" spans="1:5">
      <c r="A71" s="159" t="s">
        <v>159</v>
      </c>
      <c r="B71" s="424" t="s">
        <v>158</v>
      </c>
      <c r="C71" s="425"/>
      <c r="D71" s="426"/>
      <c r="E71"/>
    </row>
    <row r="72" spans="1:5">
      <c r="A72" s="160"/>
      <c r="B72" s="427"/>
      <c r="C72" s="428"/>
      <c r="D72" s="429"/>
      <c r="E72"/>
    </row>
    <row r="73" spans="1:5">
      <c r="A73" s="161"/>
      <c r="B73" s="427"/>
      <c r="C73" s="428"/>
      <c r="D73" s="429"/>
      <c r="E73"/>
    </row>
    <row r="74" spans="1:5">
      <c r="A74" s="161"/>
      <c r="B74" s="427"/>
      <c r="C74" s="428"/>
      <c r="D74" s="429"/>
      <c r="E74"/>
    </row>
    <row r="75" spans="1:5">
      <c r="A75" s="161"/>
      <c r="B75" s="427"/>
      <c r="C75" s="428"/>
      <c r="D75" s="429"/>
      <c r="E75"/>
    </row>
    <row r="76" spans="1:5">
      <c r="A76" s="161"/>
      <c r="B76" s="427"/>
      <c r="C76" s="428"/>
      <c r="D76" s="429"/>
      <c r="E76"/>
    </row>
    <row r="77" spans="1:5" ht="15" customHeight="1">
      <c r="A77" s="161"/>
      <c r="B77" s="427"/>
      <c r="C77" s="428"/>
      <c r="D77" s="429"/>
      <c r="E77"/>
    </row>
    <row r="78" spans="1:5">
      <c r="A78" s="163" t="s">
        <v>160</v>
      </c>
      <c r="B78" s="45" t="s">
        <v>161</v>
      </c>
      <c r="C78" s="46"/>
      <c r="D78" s="126"/>
      <c r="E78"/>
    </row>
    <row r="79" spans="1:5">
      <c r="A79" s="74" t="s">
        <v>162</v>
      </c>
      <c r="B79" s="424" t="s">
        <v>199</v>
      </c>
      <c r="C79" s="425"/>
      <c r="D79" s="426"/>
      <c r="E79"/>
    </row>
    <row r="80" spans="1:5">
      <c r="A80" s="161"/>
      <c r="B80" s="427"/>
      <c r="C80" s="428"/>
      <c r="D80" s="429"/>
      <c r="E80"/>
    </row>
    <row r="81" spans="1:5">
      <c r="A81" s="161"/>
      <c r="B81" s="427"/>
      <c r="C81" s="428"/>
      <c r="D81" s="429"/>
      <c r="E81"/>
    </row>
    <row r="82" spans="1:5" ht="15" customHeight="1">
      <c r="A82" s="161"/>
      <c r="B82" s="427"/>
      <c r="C82" s="428"/>
      <c r="D82" s="429"/>
      <c r="E82"/>
    </row>
    <row r="83" spans="1:5">
      <c r="A83" s="161"/>
      <c r="B83" s="427"/>
      <c r="C83" s="428"/>
      <c r="D83" s="429"/>
      <c r="E83"/>
    </row>
    <row r="84" spans="1:5">
      <c r="A84" s="161"/>
      <c r="B84" s="427"/>
      <c r="C84" s="428"/>
      <c r="D84" s="429"/>
      <c r="E84"/>
    </row>
    <row r="85" spans="1:5">
      <c r="A85" s="163" t="s">
        <v>163</v>
      </c>
      <c r="B85" s="436" t="s">
        <v>164</v>
      </c>
      <c r="C85" s="437"/>
      <c r="D85" s="438"/>
      <c r="E85"/>
    </row>
    <row r="86" spans="1:5">
      <c r="A86" s="74" t="s">
        <v>165</v>
      </c>
      <c r="B86" s="424" t="s">
        <v>201</v>
      </c>
      <c r="C86" s="425"/>
      <c r="D86" s="426"/>
      <c r="E86"/>
    </row>
    <row r="87" spans="1:5">
      <c r="A87" s="161"/>
      <c r="B87" s="427"/>
      <c r="C87" s="428"/>
      <c r="D87" s="429"/>
      <c r="E87"/>
    </row>
    <row r="88" spans="1:5">
      <c r="A88" s="161"/>
      <c r="B88" s="427"/>
      <c r="C88" s="428"/>
      <c r="D88" s="429"/>
      <c r="E88"/>
    </row>
    <row r="89" spans="1:5">
      <c r="A89" s="162"/>
      <c r="B89" s="430"/>
      <c r="C89" s="431"/>
      <c r="D89" s="432"/>
      <c r="E89"/>
    </row>
    <row r="90" spans="1:5">
      <c r="A90" s="77" t="s">
        <v>166</v>
      </c>
      <c r="B90" s="496" t="s">
        <v>193</v>
      </c>
      <c r="C90" s="497"/>
      <c r="D90" s="498"/>
      <c r="E90"/>
    </row>
    <row r="91" spans="1:5">
      <c r="A91" s="75"/>
      <c r="B91" s="499"/>
      <c r="C91" s="500"/>
      <c r="D91" s="501"/>
      <c r="E91"/>
    </row>
    <row r="92" spans="1:5" ht="29.25" customHeight="1">
      <c r="A92" s="164" t="s">
        <v>168</v>
      </c>
      <c r="B92" s="500" t="s">
        <v>194</v>
      </c>
      <c r="C92" s="500"/>
      <c r="D92" s="501"/>
      <c r="E92"/>
    </row>
    <row r="93" spans="1:5">
      <c r="A93" s="74" t="s">
        <v>170</v>
      </c>
      <c r="B93" s="424" t="s">
        <v>173</v>
      </c>
      <c r="C93" s="425"/>
      <c r="D93" s="426"/>
    </row>
    <row r="94" spans="1:5">
      <c r="A94" s="162"/>
      <c r="B94" s="430"/>
      <c r="C94" s="431"/>
      <c r="D94" s="432"/>
    </row>
    <row r="95" spans="1:5">
      <c r="A95" s="74" t="s">
        <v>172</v>
      </c>
      <c r="B95" s="436" t="s">
        <v>175</v>
      </c>
      <c r="C95" s="437"/>
      <c r="D95" s="438"/>
    </row>
    <row r="96" spans="1:5">
      <c r="A96" s="79" t="s">
        <v>174</v>
      </c>
      <c r="B96" s="424" t="s">
        <v>167</v>
      </c>
      <c r="C96" s="425"/>
      <c r="D96" s="426"/>
    </row>
    <row r="97" spans="1:5">
      <c r="A97" s="77"/>
      <c r="B97" s="427"/>
      <c r="C97" s="428"/>
      <c r="D97" s="429"/>
    </row>
    <row r="98" spans="1:5">
      <c r="A98" s="75"/>
      <c r="B98" s="430"/>
      <c r="C98" s="431"/>
      <c r="D98" s="432"/>
    </row>
    <row r="99" spans="1:5">
      <c r="A99" s="74" t="s">
        <v>176</v>
      </c>
      <c r="B99" s="424" t="s">
        <v>169</v>
      </c>
      <c r="C99" s="425"/>
      <c r="D99" s="426"/>
    </row>
    <row r="100" spans="1:5">
      <c r="A100" s="162"/>
      <c r="B100" s="430"/>
      <c r="C100" s="431"/>
      <c r="D100" s="432"/>
    </row>
    <row r="101" spans="1:5" s="5" customFormat="1">
      <c r="A101" s="74" t="s">
        <v>178</v>
      </c>
      <c r="B101" s="424" t="s">
        <v>171</v>
      </c>
      <c r="C101" s="425"/>
      <c r="D101" s="426"/>
      <c r="E101" s="11"/>
    </row>
    <row r="102" spans="1:5">
      <c r="A102" s="162"/>
      <c r="B102" s="430"/>
      <c r="C102" s="431"/>
      <c r="D102" s="432"/>
    </row>
    <row r="103" spans="1:5">
      <c r="A103" s="74" t="s">
        <v>195</v>
      </c>
      <c r="B103" s="424" t="s">
        <v>177</v>
      </c>
      <c r="C103" s="425"/>
      <c r="D103" s="426"/>
    </row>
    <row r="104" spans="1:5">
      <c r="A104" s="162"/>
      <c r="B104" s="430"/>
      <c r="C104" s="431"/>
      <c r="D104" s="432"/>
    </row>
    <row r="105" spans="1:5" ht="30.75" customHeight="1" thickBot="1">
      <c r="A105" s="161" t="s">
        <v>182</v>
      </c>
      <c r="B105" s="452" t="s">
        <v>200</v>
      </c>
      <c r="C105" s="453"/>
      <c r="D105" s="454"/>
    </row>
    <row r="106" spans="1:5" ht="15.75" thickBot="1">
      <c r="A106" s="114" t="s">
        <v>48</v>
      </c>
      <c r="B106" s="108"/>
      <c r="C106" s="108"/>
      <c r="D106" s="115">
        <v>67206.28</v>
      </c>
    </row>
    <row r="107" spans="1:5" ht="15.75" thickBot="1">
      <c r="A107" s="530" t="s">
        <v>181</v>
      </c>
      <c r="B107" s="531"/>
      <c r="C107" s="531"/>
      <c r="D107" s="165"/>
    </row>
    <row r="108" spans="1:5" ht="15" customHeight="1">
      <c r="A108" s="219" t="s">
        <v>183</v>
      </c>
      <c r="B108" s="494" t="s">
        <v>1653</v>
      </c>
      <c r="C108" s="495"/>
      <c r="D108" s="165"/>
    </row>
    <row r="109" spans="1:5">
      <c r="A109" s="161"/>
      <c r="B109" s="427"/>
      <c r="C109" s="476"/>
      <c r="D109" s="116"/>
      <c r="E109"/>
    </row>
    <row r="110" spans="1:5">
      <c r="A110" s="161"/>
      <c r="B110" s="427"/>
      <c r="C110" s="476"/>
      <c r="D110" s="116"/>
      <c r="E110"/>
    </row>
    <row r="111" spans="1:5">
      <c r="A111" s="161"/>
      <c r="B111" s="427"/>
      <c r="C111" s="476"/>
      <c r="D111" s="116"/>
      <c r="E111"/>
    </row>
    <row r="112" spans="1:5">
      <c r="A112" s="162"/>
      <c r="B112" s="430"/>
      <c r="C112" s="496"/>
      <c r="D112" s="154">
        <v>19136.59</v>
      </c>
      <c r="E112"/>
    </row>
    <row r="113" spans="1:5">
      <c r="A113" s="74" t="s">
        <v>196</v>
      </c>
      <c r="B113" s="424" t="s">
        <v>311</v>
      </c>
      <c r="C113" s="493"/>
      <c r="D113" s="141"/>
      <c r="E113"/>
    </row>
    <row r="114" spans="1:5">
      <c r="A114" s="162"/>
      <c r="B114" s="430"/>
      <c r="C114" s="496"/>
      <c r="D114" s="154">
        <v>526.70000000000005</v>
      </c>
      <c r="E114"/>
    </row>
    <row r="115" spans="1:5" ht="15.75" thickBot="1">
      <c r="A115" s="74" t="s">
        <v>197</v>
      </c>
      <c r="B115" s="424" t="s">
        <v>1651</v>
      </c>
      <c r="C115" s="493"/>
      <c r="D115" s="141">
        <v>10779.69</v>
      </c>
      <c r="E115"/>
    </row>
    <row r="116" spans="1:5" ht="15.75" thickBot="1">
      <c r="A116" s="214" t="s">
        <v>48</v>
      </c>
      <c r="B116" s="108"/>
      <c r="C116" s="108"/>
      <c r="D116" s="115">
        <f>SUM(D108:D115)</f>
        <v>30442.980000000003</v>
      </c>
      <c r="E116"/>
    </row>
    <row r="117" spans="1:5">
      <c r="A117" s="522" t="s">
        <v>53</v>
      </c>
      <c r="B117" s="523"/>
      <c r="C117" s="46"/>
      <c r="D117" s="33">
        <f>SUM(D29,D60,D106,D116)</f>
        <v>327759.63</v>
      </c>
      <c r="E117"/>
    </row>
    <row r="118" spans="1:5">
      <c r="A118" s="687" t="s">
        <v>1686</v>
      </c>
      <c r="B118" s="687"/>
      <c r="C118" s="687"/>
      <c r="D118" s="688">
        <v>1378357.47</v>
      </c>
      <c r="E118"/>
    </row>
    <row r="119" spans="1:5">
      <c r="A119" s="687"/>
      <c r="B119" s="687"/>
      <c r="C119" s="687"/>
      <c r="D119" s="688"/>
      <c r="E119"/>
    </row>
    <row r="120" spans="1:5">
      <c r="A120" s="562" t="s">
        <v>1687</v>
      </c>
      <c r="B120" s="562"/>
      <c r="C120" s="562"/>
      <c r="D120" s="683">
        <v>329676.34000000003</v>
      </c>
      <c r="E120"/>
    </row>
    <row r="121" spans="1:5">
      <c r="A121" s="577"/>
      <c r="B121" s="577"/>
      <c r="C121" s="577"/>
      <c r="D121" s="471"/>
      <c r="E121"/>
    </row>
    <row r="122" spans="1:5">
      <c r="A122" s="486" t="s">
        <v>1665</v>
      </c>
      <c r="B122" s="487"/>
      <c r="C122" s="488"/>
      <c r="D122" s="470">
        <v>114148.23</v>
      </c>
      <c r="E122"/>
    </row>
    <row r="123" spans="1:5">
      <c r="A123" s="489"/>
      <c r="B123" s="490"/>
      <c r="C123" s="491"/>
      <c r="D123" s="492"/>
      <c r="E123"/>
    </row>
    <row r="124" spans="1:5">
      <c r="A124" s="29"/>
      <c r="B124" s="29"/>
      <c r="C124" s="29"/>
      <c r="D124" s="29"/>
      <c r="E124"/>
    </row>
    <row r="125" spans="1:5">
      <c r="A125" s="29"/>
      <c r="B125" s="29"/>
      <c r="C125" s="29"/>
      <c r="D125" s="29"/>
      <c r="E125"/>
    </row>
    <row r="128" spans="1:5">
      <c r="A128" s="29"/>
      <c r="B128" s="29"/>
      <c r="C128" s="29"/>
      <c r="D128" s="29"/>
      <c r="E128"/>
    </row>
    <row r="129" spans="1:5">
      <c r="A129" s="29"/>
      <c r="B129" s="29"/>
      <c r="C129" s="29"/>
      <c r="D129" s="29"/>
      <c r="E129"/>
    </row>
    <row r="130" spans="1:5">
      <c r="A130" s="29"/>
      <c r="B130" s="29"/>
      <c r="C130" s="29"/>
      <c r="D130" s="29"/>
      <c r="E130"/>
    </row>
    <row r="131" spans="1:5">
      <c r="A131" s="29"/>
      <c r="B131" s="29"/>
      <c r="C131" s="29"/>
      <c r="D131" s="29"/>
      <c r="E131"/>
    </row>
  </sheetData>
  <mergeCells count="54">
    <mergeCell ref="A118:C119"/>
    <mergeCell ref="D118:D119"/>
    <mergeCell ref="A120:C121"/>
    <mergeCell ref="D120:D121"/>
    <mergeCell ref="B79:D84"/>
    <mergeCell ref="B85:D85"/>
    <mergeCell ref="B101:D102"/>
    <mergeCell ref="B103:D104"/>
    <mergeCell ref="B105:D105"/>
    <mergeCell ref="B92:D92"/>
    <mergeCell ref="B93:D94"/>
    <mergeCell ref="B95:D95"/>
    <mergeCell ref="B96:D98"/>
    <mergeCell ref="B99:D100"/>
    <mergeCell ref="B86:D89"/>
    <mergeCell ref="B90:D91"/>
    <mergeCell ref="D122:D123"/>
    <mergeCell ref="B71:D77"/>
    <mergeCell ref="D47:D51"/>
    <mergeCell ref="A54:B54"/>
    <mergeCell ref="A68:A70"/>
    <mergeCell ref="B68:D70"/>
    <mergeCell ref="A56:B56"/>
    <mergeCell ref="A58:B59"/>
    <mergeCell ref="A62:D62"/>
    <mergeCell ref="B65:D67"/>
    <mergeCell ref="A107:C107"/>
    <mergeCell ref="B108:C112"/>
    <mergeCell ref="A117:B117"/>
    <mergeCell ref="A122:C123"/>
    <mergeCell ref="B113:C114"/>
    <mergeCell ref="B115:C115"/>
    <mergeCell ref="A36:B37"/>
    <mergeCell ref="C36:C37"/>
    <mergeCell ref="D36:D37"/>
    <mergeCell ref="A47:B51"/>
    <mergeCell ref="C47:C51"/>
    <mergeCell ref="A42:B46"/>
    <mergeCell ref="A41:B41"/>
    <mergeCell ref="C42:C46"/>
    <mergeCell ref="D42:D46"/>
    <mergeCell ref="A38:B38"/>
    <mergeCell ref="C39:C40"/>
    <mergeCell ref="D39:D40"/>
    <mergeCell ref="A1:D1"/>
    <mergeCell ref="A3:B3"/>
    <mergeCell ref="A4:B4"/>
    <mergeCell ref="A5:B5"/>
    <mergeCell ref="A6:B6"/>
    <mergeCell ref="A12:D13"/>
    <mergeCell ref="A7:B7"/>
    <mergeCell ref="A8:B8"/>
    <mergeCell ref="A9:B9"/>
    <mergeCell ref="A10:B10"/>
  </mergeCells>
  <pageMargins left="0.41" right="0.25" top="0.82" bottom="0.44" header="0.3" footer="0.3"/>
  <pageSetup paperSize="9" orientation="portrait" r:id="rId1"/>
</worksheet>
</file>

<file path=xl/worksheets/sheet44.xml><?xml version="1.0" encoding="utf-8"?>
<worksheet xmlns="http://schemas.openxmlformats.org/spreadsheetml/2006/main" xmlns:r="http://schemas.openxmlformats.org/officeDocument/2006/relationships">
  <dimension ref="A1:H159"/>
  <sheetViews>
    <sheetView topLeftCell="A133" zoomScale="80" zoomScaleNormal="80" workbookViewId="0">
      <selection activeCell="A146" sqref="A146:D149"/>
    </sheetView>
  </sheetViews>
  <sheetFormatPr defaultRowHeight="15"/>
  <cols>
    <col min="1" max="1" width="11.85546875" customWidth="1"/>
    <col min="2" max="2" width="36" customWidth="1"/>
    <col min="3" max="3" width="23.7109375" customWidth="1"/>
    <col min="4" max="4" width="22.140625" customWidth="1"/>
    <col min="5" max="5" width="11" customWidth="1"/>
    <col min="6" max="7" width="11.42578125" bestFit="1" customWidth="1"/>
    <col min="8" max="8" width="10.28515625" bestFit="1" customWidth="1"/>
  </cols>
  <sheetData>
    <row r="1" spans="1:8" ht="15" customHeight="1">
      <c r="A1" s="473" t="s">
        <v>514</v>
      </c>
      <c r="B1" s="473"/>
      <c r="C1" s="473"/>
      <c r="D1" s="473"/>
    </row>
    <row r="2" spans="1:8">
      <c r="A2" s="30"/>
      <c r="B2" s="30"/>
      <c r="C2" s="30"/>
      <c r="D2" s="30"/>
    </row>
    <row r="3" spans="1:8">
      <c r="A3" s="474" t="s">
        <v>75</v>
      </c>
      <c r="B3" s="474"/>
      <c r="C3" s="30"/>
      <c r="D3" s="30"/>
    </row>
    <row r="4" spans="1:8">
      <c r="A4" s="481" t="s">
        <v>47</v>
      </c>
      <c r="B4" s="481"/>
      <c r="C4" s="30">
        <v>1993</v>
      </c>
      <c r="D4" s="30"/>
    </row>
    <row r="5" spans="1:8">
      <c r="A5" s="481" t="s">
        <v>44</v>
      </c>
      <c r="B5" s="481"/>
      <c r="C5" s="30">
        <v>66</v>
      </c>
      <c r="D5" s="30"/>
    </row>
    <row r="6" spans="1:8">
      <c r="A6" s="481" t="s">
        <v>45</v>
      </c>
      <c r="B6" s="481"/>
      <c r="C6" s="30">
        <v>11</v>
      </c>
      <c r="D6" s="30"/>
    </row>
    <row r="7" spans="1:8">
      <c r="A7" s="481" t="s">
        <v>46</v>
      </c>
      <c r="B7" s="481"/>
      <c r="C7" s="30">
        <v>1</v>
      </c>
      <c r="D7" s="30"/>
    </row>
    <row r="8" spans="1:8">
      <c r="A8" s="481" t="s">
        <v>51</v>
      </c>
      <c r="B8" s="481"/>
      <c r="C8" s="30">
        <v>3516.9</v>
      </c>
      <c r="D8" s="30"/>
    </row>
    <row r="9" spans="1:8">
      <c r="A9" s="481" t="s">
        <v>56</v>
      </c>
      <c r="B9" s="481"/>
      <c r="C9" s="66">
        <v>439.5</v>
      </c>
      <c r="D9" s="30"/>
    </row>
    <row r="10" spans="1:8">
      <c r="A10" s="481" t="s">
        <v>52</v>
      </c>
      <c r="B10" s="481"/>
      <c r="C10" s="30">
        <v>140</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237</v>
      </c>
      <c r="B16" s="39"/>
      <c r="C16" s="39"/>
      <c r="D16" s="85"/>
    </row>
    <row r="17" spans="1:4">
      <c r="A17" s="172" t="s">
        <v>807</v>
      </c>
      <c r="B17" s="48" t="s">
        <v>808</v>
      </c>
      <c r="C17" s="48"/>
      <c r="D17" s="105">
        <v>20391.18</v>
      </c>
    </row>
    <row r="18" spans="1:4">
      <c r="A18" s="86" t="s">
        <v>210</v>
      </c>
      <c r="B18" s="39"/>
      <c r="C18" s="39"/>
      <c r="D18" s="85"/>
    </row>
    <row r="19" spans="1:4">
      <c r="A19" s="172" t="s">
        <v>637</v>
      </c>
      <c r="B19" s="48" t="s">
        <v>939</v>
      </c>
      <c r="C19" s="48"/>
      <c r="D19" s="105">
        <v>35484.339999999997</v>
      </c>
    </row>
    <row r="20" spans="1:4">
      <c r="A20" s="84" t="s">
        <v>146</v>
      </c>
      <c r="B20" s="39"/>
      <c r="C20" s="39"/>
      <c r="D20" s="85"/>
    </row>
    <row r="21" spans="1:4">
      <c r="A21" s="86" t="s">
        <v>147</v>
      </c>
      <c r="B21" s="39"/>
      <c r="C21" s="39"/>
      <c r="D21" s="85"/>
    </row>
    <row r="22" spans="1:4">
      <c r="A22" s="87" t="s">
        <v>538</v>
      </c>
      <c r="B22" s="39" t="s">
        <v>539</v>
      </c>
      <c r="C22" s="39"/>
      <c r="D22" s="85"/>
    </row>
    <row r="23" spans="1:4">
      <c r="A23" s="172"/>
      <c r="B23" s="48" t="s">
        <v>540</v>
      </c>
      <c r="C23" s="48"/>
      <c r="D23" s="105">
        <v>1728.12</v>
      </c>
    </row>
    <row r="24" spans="1:4">
      <c r="A24" s="140" t="s">
        <v>623</v>
      </c>
      <c r="B24" s="46" t="s">
        <v>1083</v>
      </c>
      <c r="C24" s="46"/>
      <c r="D24" s="175">
        <v>1837.12</v>
      </c>
    </row>
    <row r="25" spans="1:4">
      <c r="A25" s="87" t="s">
        <v>356</v>
      </c>
      <c r="B25" s="39" t="s">
        <v>1084</v>
      </c>
      <c r="C25" s="39"/>
      <c r="D25" s="85"/>
    </row>
    <row r="26" spans="1:4">
      <c r="A26" s="172"/>
      <c r="B26" s="48" t="s">
        <v>1085</v>
      </c>
      <c r="C26" s="48"/>
      <c r="D26" s="105">
        <v>4643.46</v>
      </c>
    </row>
    <row r="27" spans="1:4">
      <c r="A27" s="86" t="s">
        <v>148</v>
      </c>
      <c r="B27" s="39"/>
      <c r="C27" s="39"/>
      <c r="D27" s="85"/>
    </row>
    <row r="28" spans="1:4">
      <c r="A28" s="87" t="s">
        <v>356</v>
      </c>
      <c r="B28" s="39" t="s">
        <v>1086</v>
      </c>
      <c r="C28" s="39"/>
      <c r="D28" s="85"/>
    </row>
    <row r="29" spans="1:4">
      <c r="A29" s="86"/>
      <c r="B29" s="39" t="s">
        <v>1087</v>
      </c>
      <c r="C29" s="39"/>
      <c r="D29" s="85"/>
    </row>
    <row r="30" spans="1:4">
      <c r="A30" s="95"/>
      <c r="B30" s="48" t="s">
        <v>1088</v>
      </c>
      <c r="C30" s="48"/>
      <c r="D30" s="105">
        <v>5512.32</v>
      </c>
    </row>
    <row r="31" spans="1:4">
      <c r="A31" s="86" t="s">
        <v>149</v>
      </c>
      <c r="B31" s="39"/>
      <c r="C31" s="39"/>
      <c r="D31" s="85"/>
    </row>
    <row r="32" spans="1:4">
      <c r="A32" s="172" t="s">
        <v>356</v>
      </c>
      <c r="B32" s="48" t="s">
        <v>940</v>
      </c>
      <c r="C32" s="48"/>
      <c r="D32" s="207">
        <v>1105.28</v>
      </c>
    </row>
    <row r="33" spans="1:4">
      <c r="A33" s="103" t="s">
        <v>286</v>
      </c>
      <c r="B33" s="47"/>
      <c r="C33" s="47"/>
      <c r="D33" s="155"/>
    </row>
    <row r="34" spans="1:4">
      <c r="A34" s="172" t="s">
        <v>623</v>
      </c>
      <c r="B34" s="48" t="s">
        <v>941</v>
      </c>
      <c r="C34" s="48"/>
      <c r="D34" s="105">
        <v>1698.28</v>
      </c>
    </row>
    <row r="35" spans="1:4">
      <c r="A35" s="140" t="s">
        <v>1089</v>
      </c>
      <c r="B35" s="46" t="s">
        <v>1090</v>
      </c>
      <c r="C35" s="46"/>
      <c r="D35" s="76">
        <v>2500</v>
      </c>
    </row>
    <row r="36" spans="1:4">
      <c r="A36" s="87" t="s">
        <v>1359</v>
      </c>
      <c r="B36" s="39" t="s">
        <v>1361</v>
      </c>
      <c r="C36" s="39"/>
      <c r="D36" s="85"/>
    </row>
    <row r="37" spans="1:4">
      <c r="A37" s="87" t="s">
        <v>1360</v>
      </c>
      <c r="B37" s="39" t="s">
        <v>1362</v>
      </c>
      <c r="C37" s="39"/>
      <c r="D37" s="85"/>
    </row>
    <row r="38" spans="1:4">
      <c r="A38" s="172"/>
      <c r="B38" s="48" t="s">
        <v>1363</v>
      </c>
      <c r="C38" s="48"/>
      <c r="D38" s="105">
        <v>6256.08</v>
      </c>
    </row>
    <row r="39" spans="1:4">
      <c r="A39" s="86" t="s">
        <v>238</v>
      </c>
      <c r="B39" s="39"/>
      <c r="C39" s="39"/>
      <c r="D39" s="85"/>
    </row>
    <row r="40" spans="1:4">
      <c r="A40" s="84" t="s">
        <v>437</v>
      </c>
      <c r="B40" s="39"/>
      <c r="C40" s="39"/>
      <c r="D40" s="85"/>
    </row>
    <row r="41" spans="1:4">
      <c r="A41" s="87" t="s">
        <v>415</v>
      </c>
      <c r="B41" s="39"/>
      <c r="C41" s="39"/>
      <c r="D41" s="85"/>
    </row>
    <row r="42" spans="1:4">
      <c r="A42" s="87" t="s">
        <v>408</v>
      </c>
      <c r="B42" s="39"/>
      <c r="C42" s="39"/>
      <c r="D42" s="85"/>
    </row>
    <row r="43" spans="1:4">
      <c r="A43" s="87" t="s">
        <v>438</v>
      </c>
      <c r="B43" s="39"/>
      <c r="C43" s="39"/>
      <c r="D43" s="85"/>
    </row>
    <row r="44" spans="1:4">
      <c r="A44" s="87" t="s">
        <v>439</v>
      </c>
      <c r="B44" s="39"/>
      <c r="C44" s="39"/>
      <c r="D44" s="85"/>
    </row>
    <row r="45" spans="1:4">
      <c r="A45" s="87" t="s">
        <v>440</v>
      </c>
      <c r="B45" s="39"/>
      <c r="C45" s="39"/>
      <c r="D45" s="85"/>
    </row>
    <row r="46" spans="1:4">
      <c r="A46" s="87" t="s">
        <v>658</v>
      </c>
      <c r="B46" s="39"/>
      <c r="C46" s="39"/>
      <c r="D46" s="85"/>
    </row>
    <row r="47" spans="1:4" ht="15.75" thickBot="1">
      <c r="A47" s="87" t="s">
        <v>441</v>
      </c>
      <c r="B47" s="39"/>
      <c r="C47" s="39"/>
      <c r="D47" s="85">
        <f>40047.13+1403.61</f>
        <v>41450.74</v>
      </c>
    </row>
    <row r="48" spans="1:4" ht="15.75" thickBot="1">
      <c r="A48" s="88" t="s">
        <v>48</v>
      </c>
      <c r="B48" s="89"/>
      <c r="C48" s="89"/>
      <c r="D48" s="90">
        <f>SUM(D15:D47)</f>
        <v>122606.92000000001</v>
      </c>
    </row>
    <row r="49" spans="1:4" ht="15.75" thickBot="1">
      <c r="A49" s="34"/>
      <c r="B49" s="34"/>
      <c r="C49" s="34"/>
      <c r="D49" s="34"/>
    </row>
    <row r="50" spans="1:4">
      <c r="A50" s="81" t="s">
        <v>152</v>
      </c>
      <c r="B50" s="82"/>
      <c r="C50" s="91"/>
      <c r="D50" s="92"/>
    </row>
    <row r="51" spans="1:4" s="1" customFormat="1">
      <c r="A51" s="86" t="s">
        <v>204</v>
      </c>
      <c r="B51" s="41"/>
      <c r="C51" s="64"/>
      <c r="D51" s="116">
        <v>73724.039999999994</v>
      </c>
    </row>
    <row r="52" spans="1:4">
      <c r="A52" s="86" t="s">
        <v>50</v>
      </c>
      <c r="B52" s="39"/>
      <c r="C52" s="52"/>
      <c r="D52" s="93"/>
    </row>
    <row r="53" spans="1:4">
      <c r="A53" s="172" t="s">
        <v>322</v>
      </c>
      <c r="B53" s="48"/>
      <c r="C53" s="24" t="s">
        <v>1559</v>
      </c>
      <c r="D53" s="96"/>
    </row>
    <row r="54" spans="1:4">
      <c r="A54" s="140" t="s">
        <v>323</v>
      </c>
      <c r="B54" s="46"/>
      <c r="C54" s="22" t="s">
        <v>1550</v>
      </c>
      <c r="D54" s="255"/>
    </row>
    <row r="55" spans="1:4">
      <c r="A55" s="87" t="s">
        <v>335</v>
      </c>
      <c r="B55" s="39"/>
      <c r="C55" s="25" t="s">
        <v>317</v>
      </c>
      <c r="D55" s="93"/>
    </row>
    <row r="56" spans="1:4" s="4" customFormat="1">
      <c r="A56" s="97" t="s">
        <v>326</v>
      </c>
      <c r="B56" s="59"/>
      <c r="C56" s="213" t="s">
        <v>41</v>
      </c>
      <c r="D56" s="187"/>
    </row>
    <row r="57" spans="1:4" s="4" customFormat="1">
      <c r="A57" s="506" t="s">
        <v>342</v>
      </c>
      <c r="B57" s="589"/>
      <c r="C57" s="455" t="s">
        <v>40</v>
      </c>
      <c r="D57" s="586"/>
    </row>
    <row r="58" spans="1:4" s="4" customFormat="1">
      <c r="A58" s="508"/>
      <c r="B58" s="548"/>
      <c r="C58" s="456"/>
      <c r="D58" s="587"/>
    </row>
    <row r="59" spans="1:4" s="4" customFormat="1">
      <c r="A59" s="459" t="s">
        <v>329</v>
      </c>
      <c r="B59" s="460"/>
      <c r="C59" s="183" t="s">
        <v>40</v>
      </c>
      <c r="D59" s="187"/>
    </row>
    <row r="60" spans="1:4" s="4" customFormat="1">
      <c r="A60" s="97" t="s">
        <v>330</v>
      </c>
      <c r="B60" s="54"/>
      <c r="C60" s="465" t="s">
        <v>41</v>
      </c>
      <c r="D60" s="586"/>
    </row>
    <row r="61" spans="1:4" s="4" customFormat="1">
      <c r="A61" s="98" t="s">
        <v>331</v>
      </c>
      <c r="B61" s="55"/>
      <c r="C61" s="466"/>
      <c r="D61" s="587"/>
    </row>
    <row r="62" spans="1:4" s="4" customFormat="1">
      <c r="A62" s="537" t="s">
        <v>328</v>
      </c>
      <c r="B62" s="538"/>
      <c r="C62" s="244" t="s">
        <v>39</v>
      </c>
      <c r="D62" s="249"/>
    </row>
    <row r="63" spans="1:4">
      <c r="A63" s="439" t="s">
        <v>1556</v>
      </c>
      <c r="B63" s="440"/>
      <c r="C63" s="443" t="s">
        <v>232</v>
      </c>
      <c r="D63" s="445">
        <v>30245.360000000001</v>
      </c>
    </row>
    <row r="64" spans="1:4">
      <c r="A64" s="441"/>
      <c r="B64" s="442"/>
      <c r="C64" s="444"/>
      <c r="D64" s="446"/>
    </row>
    <row r="65" spans="1:5">
      <c r="A65" s="441"/>
      <c r="B65" s="442"/>
      <c r="C65" s="444"/>
      <c r="D65" s="446"/>
    </row>
    <row r="66" spans="1:5">
      <c r="A66" s="441"/>
      <c r="B66" s="442"/>
      <c r="C66" s="444"/>
      <c r="D66" s="446"/>
    </row>
    <row r="67" spans="1:5">
      <c r="A67" s="504"/>
      <c r="B67" s="449"/>
      <c r="C67" s="469"/>
      <c r="D67" s="505"/>
      <c r="E67" s="5"/>
    </row>
    <row r="68" spans="1:5">
      <c r="A68" s="549" t="s">
        <v>1557</v>
      </c>
      <c r="B68" s="550"/>
      <c r="C68" s="539" t="s">
        <v>39</v>
      </c>
      <c r="D68" s="579">
        <v>16881.11</v>
      </c>
    </row>
    <row r="69" spans="1:5">
      <c r="A69" s="561"/>
      <c r="B69" s="602"/>
      <c r="C69" s="540"/>
      <c r="D69" s="580"/>
    </row>
    <row r="70" spans="1:5">
      <c r="A70" s="561"/>
      <c r="B70" s="602"/>
      <c r="C70" s="540"/>
      <c r="D70" s="580"/>
    </row>
    <row r="71" spans="1:5">
      <c r="A71" s="561"/>
      <c r="B71" s="602"/>
      <c r="C71" s="540"/>
      <c r="D71" s="580"/>
    </row>
    <row r="72" spans="1:5">
      <c r="A72" s="551"/>
      <c r="B72" s="552"/>
      <c r="C72" s="541"/>
      <c r="D72" s="581"/>
      <c r="E72" s="5"/>
    </row>
    <row r="73" spans="1:5">
      <c r="A73" s="101" t="s">
        <v>276</v>
      </c>
      <c r="B73" s="32"/>
      <c r="C73" s="60" t="s">
        <v>315</v>
      </c>
      <c r="D73" s="134">
        <v>21242.06</v>
      </c>
    </row>
    <row r="74" spans="1:5">
      <c r="A74" s="461" t="s">
        <v>259</v>
      </c>
      <c r="B74" s="462"/>
      <c r="C74" s="60" t="s">
        <v>31</v>
      </c>
      <c r="D74" s="132">
        <v>2324.69</v>
      </c>
    </row>
    <row r="75" spans="1:5" ht="15" customHeight="1">
      <c r="A75" s="101" t="s">
        <v>229</v>
      </c>
      <c r="B75" s="49"/>
      <c r="C75" s="60" t="s">
        <v>1611</v>
      </c>
      <c r="D75" s="132">
        <v>3639.17</v>
      </c>
    </row>
    <row r="76" spans="1:5">
      <c r="A76" s="461" t="s">
        <v>230</v>
      </c>
      <c r="B76" s="462"/>
      <c r="C76" s="60" t="s">
        <v>315</v>
      </c>
      <c r="D76" s="133">
        <v>18783.740000000002</v>
      </c>
    </row>
    <row r="77" spans="1:5">
      <c r="A77" s="100" t="s">
        <v>270</v>
      </c>
      <c r="B77" s="58"/>
      <c r="C77" s="60" t="s">
        <v>101</v>
      </c>
      <c r="D77" s="132">
        <f>546.94</f>
        <v>546.94000000000005</v>
      </c>
    </row>
    <row r="78" spans="1:5">
      <c r="A78" s="439" t="s">
        <v>1532</v>
      </c>
      <c r="B78" s="440"/>
      <c r="C78" s="443" t="s">
        <v>298</v>
      </c>
      <c r="D78" s="445">
        <f>600</f>
        <v>600</v>
      </c>
    </row>
    <row r="79" spans="1:5">
      <c r="A79" s="441"/>
      <c r="B79" s="442"/>
      <c r="C79" s="444"/>
      <c r="D79" s="446"/>
    </row>
    <row r="80" spans="1:5">
      <c r="A80" s="504"/>
      <c r="B80" s="449"/>
      <c r="C80" s="469"/>
      <c r="D80" s="505"/>
    </row>
    <row r="81" spans="1:5">
      <c r="A81" s="100" t="s">
        <v>215</v>
      </c>
      <c r="B81" s="58"/>
      <c r="C81" s="60" t="s">
        <v>39</v>
      </c>
      <c r="D81" s="133">
        <v>4309.74</v>
      </c>
      <c r="E81" s="2"/>
    </row>
    <row r="82" spans="1:5">
      <c r="A82" s="390" t="s">
        <v>942</v>
      </c>
      <c r="B82" s="311"/>
      <c r="C82" s="411" t="s">
        <v>925</v>
      </c>
      <c r="D82" s="189">
        <v>606</v>
      </c>
    </row>
    <row r="83" spans="1:5">
      <c r="A83" s="461" t="s">
        <v>231</v>
      </c>
      <c r="B83" s="462"/>
      <c r="C83" s="60" t="s">
        <v>42</v>
      </c>
      <c r="D83" s="134">
        <v>23176.35</v>
      </c>
    </row>
    <row r="84" spans="1:5">
      <c r="A84" s="103" t="s">
        <v>50</v>
      </c>
      <c r="B84" s="47"/>
      <c r="C84" s="26"/>
      <c r="D84" s="104"/>
    </row>
    <row r="85" spans="1:5">
      <c r="A85" s="475" t="s">
        <v>347</v>
      </c>
      <c r="B85" s="476"/>
      <c r="C85" s="52"/>
      <c r="D85" s="80">
        <v>20781.82</v>
      </c>
    </row>
    <row r="86" spans="1:5" ht="15.75" thickBot="1">
      <c r="A86" s="475"/>
      <c r="B86" s="476"/>
      <c r="C86" s="107"/>
      <c r="D86" s="80"/>
    </row>
    <row r="87" spans="1:5" ht="15.75" thickBot="1">
      <c r="A87" s="114" t="s">
        <v>48</v>
      </c>
      <c r="B87" s="108"/>
      <c r="C87" s="108"/>
      <c r="D87" s="72">
        <f>SUM(D51,D63:D83)</f>
        <v>196079.2</v>
      </c>
    </row>
    <row r="88" spans="1:5">
      <c r="A88" s="65"/>
      <c r="B88" s="39"/>
      <c r="C88" s="39"/>
      <c r="D88" s="37"/>
    </row>
    <row r="89" spans="1:5" ht="15" customHeight="1">
      <c r="A89" s="433" t="s">
        <v>180</v>
      </c>
      <c r="B89" s="433"/>
      <c r="C89" s="433"/>
      <c r="D89" s="433"/>
    </row>
    <row r="90" spans="1:5" ht="15.75" thickBot="1">
      <c r="A90" s="185"/>
      <c r="B90" s="185"/>
      <c r="C90" s="185"/>
      <c r="D90" s="185"/>
    </row>
    <row r="91" spans="1:5">
      <c r="A91" s="156" t="s">
        <v>130</v>
      </c>
      <c r="B91" s="122" t="s">
        <v>156</v>
      </c>
      <c r="C91" s="123"/>
      <c r="D91" s="124"/>
    </row>
    <row r="92" spans="1:5">
      <c r="A92" s="157" t="s">
        <v>131</v>
      </c>
      <c r="B92" s="424" t="s">
        <v>198</v>
      </c>
      <c r="C92" s="425"/>
      <c r="D92" s="426"/>
    </row>
    <row r="93" spans="1:5" ht="15" customHeight="1">
      <c r="A93" s="164"/>
      <c r="B93" s="427"/>
      <c r="C93" s="428"/>
      <c r="D93" s="429"/>
    </row>
    <row r="94" spans="1:5">
      <c r="A94" s="158"/>
      <c r="B94" s="427"/>
      <c r="C94" s="428"/>
      <c r="D94" s="429"/>
    </row>
    <row r="95" spans="1:5" ht="15" customHeight="1">
      <c r="A95" s="483" t="s">
        <v>132</v>
      </c>
      <c r="B95" s="424" t="s">
        <v>157</v>
      </c>
      <c r="C95" s="425"/>
      <c r="D95" s="426"/>
    </row>
    <row r="96" spans="1:5">
      <c r="A96" s="483"/>
      <c r="B96" s="427"/>
      <c r="C96" s="428"/>
      <c r="D96" s="429"/>
    </row>
    <row r="97" spans="1:4">
      <c r="A97" s="484"/>
      <c r="B97" s="430"/>
      <c r="C97" s="431"/>
      <c r="D97" s="432"/>
    </row>
    <row r="98" spans="1:4">
      <c r="A98" s="159" t="s">
        <v>159</v>
      </c>
      <c r="B98" s="424" t="s">
        <v>158</v>
      </c>
      <c r="C98" s="425"/>
      <c r="D98" s="426"/>
    </row>
    <row r="99" spans="1:4">
      <c r="A99" s="160"/>
      <c r="B99" s="427"/>
      <c r="C99" s="428"/>
      <c r="D99" s="429"/>
    </row>
    <row r="100" spans="1:4">
      <c r="A100" s="161"/>
      <c r="B100" s="427"/>
      <c r="C100" s="428"/>
      <c r="D100" s="429"/>
    </row>
    <row r="101" spans="1:4">
      <c r="A101" s="161"/>
      <c r="B101" s="427"/>
      <c r="C101" s="428"/>
      <c r="D101" s="429"/>
    </row>
    <row r="102" spans="1:4">
      <c r="A102" s="161"/>
      <c r="B102" s="427"/>
      <c r="C102" s="428"/>
      <c r="D102" s="429"/>
    </row>
    <row r="103" spans="1:4">
      <c r="A103" s="161"/>
      <c r="B103" s="427"/>
      <c r="C103" s="428"/>
      <c r="D103" s="429"/>
    </row>
    <row r="104" spans="1:4" ht="15" customHeight="1">
      <c r="A104" s="161"/>
      <c r="B104" s="427"/>
      <c r="C104" s="428"/>
      <c r="D104" s="429"/>
    </row>
    <row r="105" spans="1:4">
      <c r="A105" s="163" t="s">
        <v>160</v>
      </c>
      <c r="B105" s="45" t="s">
        <v>161</v>
      </c>
      <c r="C105" s="46"/>
      <c r="D105" s="126"/>
    </row>
    <row r="106" spans="1:4">
      <c r="A106" s="74" t="s">
        <v>162</v>
      </c>
      <c r="B106" s="424" t="s">
        <v>199</v>
      </c>
      <c r="C106" s="425"/>
      <c r="D106" s="426"/>
    </row>
    <row r="107" spans="1:4">
      <c r="A107" s="161"/>
      <c r="B107" s="427"/>
      <c r="C107" s="428"/>
      <c r="D107" s="429"/>
    </row>
    <row r="108" spans="1:4">
      <c r="A108" s="161"/>
      <c r="B108" s="427"/>
      <c r="C108" s="428"/>
      <c r="D108" s="429"/>
    </row>
    <row r="109" spans="1:4" ht="15" customHeight="1">
      <c r="A109" s="161"/>
      <c r="B109" s="427"/>
      <c r="C109" s="428"/>
      <c r="D109" s="429"/>
    </row>
    <row r="110" spans="1:4">
      <c r="A110" s="161"/>
      <c r="B110" s="427"/>
      <c r="C110" s="428"/>
      <c r="D110" s="429"/>
    </row>
    <row r="111" spans="1:4">
      <c r="A111" s="161"/>
      <c r="B111" s="427"/>
      <c r="C111" s="428"/>
      <c r="D111" s="429"/>
    </row>
    <row r="112" spans="1:4">
      <c r="A112" s="74" t="s">
        <v>163</v>
      </c>
      <c r="B112" s="436" t="s">
        <v>164</v>
      </c>
      <c r="C112" s="437"/>
      <c r="D112" s="438"/>
    </row>
    <row r="113" spans="1:4">
      <c r="A113" s="74" t="s">
        <v>165</v>
      </c>
      <c r="B113" s="424" t="s">
        <v>201</v>
      </c>
      <c r="C113" s="425"/>
      <c r="D113" s="426"/>
    </row>
    <row r="114" spans="1:4">
      <c r="A114" s="161"/>
      <c r="B114" s="427"/>
      <c r="C114" s="428"/>
      <c r="D114" s="429"/>
    </row>
    <row r="115" spans="1:4">
      <c r="A115" s="161"/>
      <c r="B115" s="427"/>
      <c r="C115" s="428"/>
      <c r="D115" s="429"/>
    </row>
    <row r="116" spans="1:4">
      <c r="A116" s="162"/>
      <c r="B116" s="430"/>
      <c r="C116" s="431"/>
      <c r="D116" s="432"/>
    </row>
    <row r="117" spans="1:4">
      <c r="A117" s="77" t="s">
        <v>166</v>
      </c>
      <c r="B117" s="496" t="s">
        <v>193</v>
      </c>
      <c r="C117" s="497"/>
      <c r="D117" s="498"/>
    </row>
    <row r="118" spans="1:4">
      <c r="A118" s="75"/>
      <c r="B118" s="499"/>
      <c r="C118" s="500"/>
      <c r="D118" s="501"/>
    </row>
    <row r="119" spans="1:4" ht="30" customHeight="1">
      <c r="A119" s="164" t="s">
        <v>168</v>
      </c>
      <c r="B119" s="500" t="s">
        <v>194</v>
      </c>
      <c r="C119" s="500"/>
      <c r="D119" s="501"/>
    </row>
    <row r="120" spans="1:4">
      <c r="A120" s="74" t="s">
        <v>170</v>
      </c>
      <c r="B120" s="424" t="s">
        <v>173</v>
      </c>
      <c r="C120" s="425"/>
      <c r="D120" s="426"/>
    </row>
    <row r="121" spans="1:4">
      <c r="A121" s="162"/>
      <c r="B121" s="430"/>
      <c r="C121" s="431"/>
      <c r="D121" s="432"/>
    </row>
    <row r="122" spans="1:4">
      <c r="A122" s="74" t="s">
        <v>172</v>
      </c>
      <c r="B122" s="436" t="s">
        <v>175</v>
      </c>
      <c r="C122" s="437"/>
      <c r="D122" s="438"/>
    </row>
    <row r="123" spans="1:4">
      <c r="A123" s="79" t="s">
        <v>174</v>
      </c>
      <c r="B123" s="424" t="s">
        <v>167</v>
      </c>
      <c r="C123" s="425"/>
      <c r="D123" s="426"/>
    </row>
    <row r="124" spans="1:4">
      <c r="A124" s="77"/>
      <c r="B124" s="427"/>
      <c r="C124" s="428"/>
      <c r="D124" s="429"/>
    </row>
    <row r="125" spans="1:4">
      <c r="A125" s="75"/>
      <c r="B125" s="430"/>
      <c r="C125" s="431"/>
      <c r="D125" s="432"/>
    </row>
    <row r="126" spans="1:4">
      <c r="A126" s="74" t="s">
        <v>176</v>
      </c>
      <c r="B126" s="424" t="s">
        <v>169</v>
      </c>
      <c r="C126" s="425"/>
      <c r="D126" s="426"/>
    </row>
    <row r="127" spans="1:4">
      <c r="A127" s="162"/>
      <c r="B127" s="430"/>
      <c r="C127" s="431"/>
      <c r="D127" s="432"/>
    </row>
    <row r="128" spans="1:4">
      <c r="A128" s="74" t="s">
        <v>178</v>
      </c>
      <c r="B128" s="424" t="s">
        <v>171</v>
      </c>
      <c r="C128" s="425"/>
      <c r="D128" s="426"/>
    </row>
    <row r="129" spans="1:4">
      <c r="A129" s="162"/>
      <c r="B129" s="430"/>
      <c r="C129" s="431"/>
      <c r="D129" s="432"/>
    </row>
    <row r="130" spans="1:4" s="5" customFormat="1">
      <c r="A130" s="74" t="s">
        <v>195</v>
      </c>
      <c r="B130" s="424" t="s">
        <v>177</v>
      </c>
      <c r="C130" s="425"/>
      <c r="D130" s="426"/>
    </row>
    <row r="131" spans="1:4">
      <c r="A131" s="162"/>
      <c r="B131" s="430"/>
      <c r="C131" s="431"/>
      <c r="D131" s="432"/>
    </row>
    <row r="132" spans="1:4" ht="31.5" customHeight="1" thickBot="1">
      <c r="A132" s="161" t="s">
        <v>182</v>
      </c>
      <c r="B132" s="452" t="s">
        <v>200</v>
      </c>
      <c r="C132" s="453"/>
      <c r="D132" s="454"/>
    </row>
    <row r="133" spans="1:4" ht="15.75" thickBot="1">
      <c r="A133" s="114" t="s">
        <v>48</v>
      </c>
      <c r="B133" s="108"/>
      <c r="C133" s="108"/>
      <c r="D133" s="115">
        <v>67313.47</v>
      </c>
    </row>
    <row r="134" spans="1:4" ht="15.75" thickBot="1">
      <c r="A134" s="530" t="s">
        <v>181</v>
      </c>
      <c r="B134" s="531"/>
      <c r="C134" s="531"/>
      <c r="D134" s="165"/>
    </row>
    <row r="135" spans="1:4" ht="15" customHeight="1">
      <c r="A135" s="219" t="s">
        <v>183</v>
      </c>
      <c r="B135" s="494" t="s">
        <v>1653</v>
      </c>
      <c r="C135" s="495"/>
      <c r="D135" s="165"/>
    </row>
    <row r="136" spans="1:4">
      <c r="A136" s="161"/>
      <c r="B136" s="427"/>
      <c r="C136" s="476"/>
      <c r="D136" s="116"/>
    </row>
    <row r="137" spans="1:4">
      <c r="A137" s="161"/>
      <c r="B137" s="427"/>
      <c r="C137" s="476"/>
      <c r="D137" s="116"/>
    </row>
    <row r="138" spans="1:4">
      <c r="A138" s="161"/>
      <c r="B138" s="427"/>
      <c r="C138" s="476"/>
      <c r="D138" s="116"/>
    </row>
    <row r="139" spans="1:4">
      <c r="A139" s="161"/>
      <c r="B139" s="427"/>
      <c r="C139" s="476"/>
      <c r="D139" s="116"/>
    </row>
    <row r="140" spans="1:4">
      <c r="A140" s="162"/>
      <c r="B140" s="430"/>
      <c r="C140" s="496"/>
      <c r="D140" s="154">
        <v>19167.11</v>
      </c>
    </row>
    <row r="141" spans="1:4">
      <c r="A141" s="74" t="s">
        <v>196</v>
      </c>
      <c r="B141" s="424" t="s">
        <v>311</v>
      </c>
      <c r="C141" s="493"/>
      <c r="D141" s="141"/>
    </row>
    <row r="142" spans="1:4">
      <c r="A142" s="162"/>
      <c r="B142" s="430"/>
      <c r="C142" s="496"/>
      <c r="D142" s="154">
        <v>527.54</v>
      </c>
    </row>
    <row r="143" spans="1:4" ht="15.75" thickBot="1">
      <c r="A143" s="74" t="s">
        <v>197</v>
      </c>
      <c r="B143" s="424" t="s">
        <v>1651</v>
      </c>
      <c r="C143" s="493"/>
      <c r="D143" s="141">
        <v>10796.88</v>
      </c>
    </row>
    <row r="144" spans="1:4" ht="15.75" thickBot="1">
      <c r="A144" s="214" t="s">
        <v>48</v>
      </c>
      <c r="B144" s="108"/>
      <c r="C144" s="108"/>
      <c r="D144" s="115">
        <f>SUM(D135:D143)</f>
        <v>30491.53</v>
      </c>
    </row>
    <row r="145" spans="1:4">
      <c r="A145" s="522" t="s">
        <v>53</v>
      </c>
      <c r="B145" s="523"/>
      <c r="C145" s="46"/>
      <c r="D145" s="33">
        <f>SUM(D48,D87,D133,D144)</f>
        <v>416491.12</v>
      </c>
    </row>
    <row r="146" spans="1:4">
      <c r="A146" s="687" t="s">
        <v>1686</v>
      </c>
      <c r="B146" s="687"/>
      <c r="C146" s="687"/>
      <c r="D146" s="688">
        <v>1349181.2200000002</v>
      </c>
    </row>
    <row r="147" spans="1:4">
      <c r="A147" s="687"/>
      <c r="B147" s="687"/>
      <c r="C147" s="687"/>
      <c r="D147" s="688"/>
    </row>
    <row r="148" spans="1:4">
      <c r="A148" s="562" t="s">
        <v>1687</v>
      </c>
      <c r="B148" s="562"/>
      <c r="C148" s="562"/>
      <c r="D148" s="683">
        <v>330202.02</v>
      </c>
    </row>
    <row r="149" spans="1:4">
      <c r="A149" s="577"/>
      <c r="B149" s="577"/>
      <c r="C149" s="577"/>
      <c r="D149" s="471"/>
    </row>
    <row r="150" spans="1:4">
      <c r="A150" s="486" t="s">
        <v>1665</v>
      </c>
      <c r="B150" s="487"/>
      <c r="C150" s="488"/>
      <c r="D150" s="470">
        <v>66698.429999999993</v>
      </c>
    </row>
    <row r="151" spans="1:4">
      <c r="A151" s="489"/>
      <c r="B151" s="490"/>
      <c r="C151" s="491"/>
      <c r="D151" s="492"/>
    </row>
    <row r="152" spans="1:4">
      <c r="A152" s="29"/>
      <c r="B152" s="29"/>
      <c r="C152" s="29"/>
      <c r="D152" s="29"/>
    </row>
    <row r="153" spans="1:4">
      <c r="A153" s="29"/>
      <c r="B153" s="29"/>
      <c r="C153" s="29"/>
      <c r="D153" s="29"/>
    </row>
    <row r="156" spans="1:4">
      <c r="A156" s="29"/>
      <c r="B156" s="29"/>
      <c r="C156" s="29"/>
      <c r="D156" s="29"/>
    </row>
    <row r="157" spans="1:4">
      <c r="A157" s="29"/>
      <c r="B157" s="29"/>
      <c r="C157" s="29"/>
      <c r="D157" s="29"/>
    </row>
    <row r="158" spans="1:4">
      <c r="A158" s="29"/>
      <c r="B158" s="29"/>
      <c r="C158" s="29"/>
      <c r="D158" s="29"/>
    </row>
    <row r="159" spans="1:4">
      <c r="A159" s="29"/>
      <c r="B159" s="29"/>
      <c r="C159" s="29"/>
      <c r="D159" s="29"/>
    </row>
  </sheetData>
  <mergeCells count="58">
    <mergeCell ref="A62:B62"/>
    <mergeCell ref="A134:C134"/>
    <mergeCell ref="B135:C140"/>
    <mergeCell ref="A145:B145"/>
    <mergeCell ref="A150:C151"/>
    <mergeCell ref="B141:C142"/>
    <mergeCell ref="B143:C143"/>
    <mergeCell ref="B113:D116"/>
    <mergeCell ref="B117:D118"/>
    <mergeCell ref="B119:D119"/>
    <mergeCell ref="B120:D121"/>
    <mergeCell ref="B122:D122"/>
    <mergeCell ref="B98:D104"/>
    <mergeCell ref="B106:D111"/>
    <mergeCell ref="B112:D112"/>
    <mergeCell ref="A83:B83"/>
    <mergeCell ref="D150:D151"/>
    <mergeCell ref="B123:D125"/>
    <mergeCell ref="B126:D127"/>
    <mergeCell ref="B128:D129"/>
    <mergeCell ref="B130:D131"/>
    <mergeCell ref="B132:D132"/>
    <mergeCell ref="A146:C147"/>
    <mergeCell ref="D146:D147"/>
    <mergeCell ref="A148:C149"/>
    <mergeCell ref="D148:D149"/>
    <mergeCell ref="A85:B86"/>
    <mergeCell ref="A89:D89"/>
    <mergeCell ref="B92:D94"/>
    <mergeCell ref="A95:A97"/>
    <mergeCell ref="B95:D97"/>
    <mergeCell ref="D68:D72"/>
    <mergeCell ref="D63:D67"/>
    <mergeCell ref="A78:B80"/>
    <mergeCell ref="D78:D80"/>
    <mergeCell ref="A74:B74"/>
    <mergeCell ref="A63:B67"/>
    <mergeCell ref="C63:C67"/>
    <mergeCell ref="A76:B76"/>
    <mergeCell ref="C78:C80"/>
    <mergeCell ref="A68:B72"/>
    <mergeCell ref="C68:C72"/>
    <mergeCell ref="A1:D1"/>
    <mergeCell ref="A3:B3"/>
    <mergeCell ref="A4:B4"/>
    <mergeCell ref="A5:B5"/>
    <mergeCell ref="A6:B6"/>
    <mergeCell ref="A7:B7"/>
    <mergeCell ref="A8:B8"/>
    <mergeCell ref="A9:B9"/>
    <mergeCell ref="A10:B10"/>
    <mergeCell ref="A12:D13"/>
    <mergeCell ref="A57:B58"/>
    <mergeCell ref="C57:C58"/>
    <mergeCell ref="D57:D58"/>
    <mergeCell ref="C60:C61"/>
    <mergeCell ref="D60:D61"/>
    <mergeCell ref="A59:B59"/>
  </mergeCells>
  <pageMargins left="0.51" right="0.25" top="0.69" bottom="0.96" header="0.84" footer="0.37"/>
  <pageSetup paperSize="9" orientation="portrait" r:id="rId1"/>
</worksheet>
</file>

<file path=xl/worksheets/sheet45.xml><?xml version="1.0" encoding="utf-8"?>
<worksheet xmlns="http://schemas.openxmlformats.org/spreadsheetml/2006/main" xmlns:r="http://schemas.openxmlformats.org/officeDocument/2006/relationships">
  <dimension ref="A1:H147"/>
  <sheetViews>
    <sheetView topLeftCell="A118" zoomScale="80" zoomScaleNormal="80" workbookViewId="0">
      <selection activeCell="A127" sqref="A127:D130"/>
    </sheetView>
  </sheetViews>
  <sheetFormatPr defaultRowHeight="15"/>
  <cols>
    <col min="1" max="1" width="13" customWidth="1"/>
    <col min="2" max="2" width="36.28515625" customWidth="1"/>
    <col min="3" max="3" width="21.85546875" customWidth="1"/>
    <col min="4" max="4" width="23.42578125" customWidth="1"/>
    <col min="5" max="5" width="11.42578125" customWidth="1"/>
    <col min="6" max="9" width="10.28515625" bestFit="1" customWidth="1"/>
  </cols>
  <sheetData>
    <row r="1" spans="1:8" ht="15" customHeight="1">
      <c r="A1" s="473" t="s">
        <v>514</v>
      </c>
      <c r="B1" s="473"/>
      <c r="C1" s="473"/>
      <c r="D1" s="473"/>
    </row>
    <row r="2" spans="1:8">
      <c r="A2" s="30"/>
      <c r="B2" s="30"/>
      <c r="C2" s="30"/>
      <c r="D2" s="30"/>
    </row>
    <row r="3" spans="1:8">
      <c r="A3" s="474" t="s">
        <v>1680</v>
      </c>
      <c r="B3" s="474"/>
      <c r="C3" s="30"/>
      <c r="D3" s="30"/>
    </row>
    <row r="4" spans="1:8">
      <c r="A4" s="481" t="s">
        <v>47</v>
      </c>
      <c r="B4" s="481"/>
      <c r="C4" s="30">
        <v>1962</v>
      </c>
      <c r="D4" s="30"/>
    </row>
    <row r="5" spans="1:8">
      <c r="A5" s="481" t="s">
        <v>44</v>
      </c>
      <c r="B5" s="481"/>
      <c r="C5" s="30">
        <v>40</v>
      </c>
      <c r="D5" s="30"/>
    </row>
    <row r="6" spans="1:8">
      <c r="A6" s="481" t="s">
        <v>45</v>
      </c>
      <c r="B6" s="481"/>
      <c r="C6" s="30">
        <v>5</v>
      </c>
      <c r="D6" s="30"/>
    </row>
    <row r="7" spans="1:8">
      <c r="A7" s="481" t="s">
        <v>46</v>
      </c>
      <c r="B7" s="481"/>
      <c r="C7" s="30">
        <v>2</v>
      </c>
      <c r="D7" s="30"/>
    </row>
    <row r="8" spans="1:8">
      <c r="A8" s="481" t="s">
        <v>51</v>
      </c>
      <c r="B8" s="481"/>
      <c r="C8" s="30">
        <v>1653.4</v>
      </c>
      <c r="D8" s="30"/>
    </row>
    <row r="9" spans="1:8">
      <c r="A9" s="481" t="s">
        <v>56</v>
      </c>
      <c r="B9" s="481"/>
      <c r="C9" s="30">
        <v>121.1</v>
      </c>
      <c r="D9" s="30"/>
    </row>
    <row r="10" spans="1:8">
      <c r="A10" s="481" t="s">
        <v>52</v>
      </c>
      <c r="B10" s="481"/>
      <c r="C10" s="30">
        <v>59</v>
      </c>
      <c r="D10" s="30"/>
    </row>
    <row r="11" spans="1:8">
      <c r="A11" s="29"/>
      <c r="B11" s="29"/>
      <c r="C11" s="29"/>
      <c r="D11" s="29"/>
      <c r="H11" s="2"/>
    </row>
    <row r="12" spans="1:8">
      <c r="A12" s="479" t="s">
        <v>179</v>
      </c>
      <c r="B12" s="480"/>
      <c r="C12" s="480"/>
      <c r="D12" s="480"/>
    </row>
    <row r="13" spans="1:8">
      <c r="A13" s="479"/>
      <c r="B13" s="480"/>
      <c r="C13" s="480"/>
      <c r="D13" s="480"/>
    </row>
    <row r="14" spans="1:8" ht="15.75" thickBot="1">
      <c r="A14" s="480"/>
      <c r="B14" s="480"/>
      <c r="C14" s="480"/>
      <c r="D14" s="480"/>
    </row>
    <row r="15" spans="1:8">
      <c r="A15" s="200" t="s">
        <v>142</v>
      </c>
      <c r="B15" s="82"/>
      <c r="C15" s="82"/>
      <c r="D15" s="83"/>
    </row>
    <row r="16" spans="1:8">
      <c r="A16" s="84" t="s">
        <v>143</v>
      </c>
      <c r="B16" s="39"/>
      <c r="C16" s="39"/>
      <c r="D16" s="85"/>
    </row>
    <row r="17" spans="1:4">
      <c r="A17" s="86" t="s">
        <v>1510</v>
      </c>
      <c r="B17" s="39"/>
      <c r="C17" s="39"/>
      <c r="D17" s="85"/>
    </row>
    <row r="18" spans="1:4">
      <c r="A18" s="87" t="s">
        <v>359</v>
      </c>
      <c r="B18" s="39" t="s">
        <v>552</v>
      </c>
      <c r="C18" s="39"/>
      <c r="D18" s="85"/>
    </row>
    <row r="19" spans="1:4">
      <c r="A19" s="172"/>
      <c r="B19" s="48" t="s">
        <v>553</v>
      </c>
      <c r="C19" s="48"/>
      <c r="D19" s="105">
        <v>631.91999999999996</v>
      </c>
    </row>
    <row r="20" spans="1:4">
      <c r="A20" s="86" t="s">
        <v>289</v>
      </c>
      <c r="B20" s="39"/>
      <c r="C20" s="39"/>
      <c r="D20" s="85"/>
    </row>
    <row r="21" spans="1:4">
      <c r="A21" s="87" t="s">
        <v>554</v>
      </c>
      <c r="B21" s="39" t="s">
        <v>555</v>
      </c>
      <c r="C21" s="39"/>
      <c r="D21" s="85"/>
    </row>
    <row r="22" spans="1:4">
      <c r="A22" s="172"/>
      <c r="B22" s="48" t="s">
        <v>556</v>
      </c>
      <c r="C22" s="48"/>
      <c r="D22" s="207">
        <v>4046.9</v>
      </c>
    </row>
    <row r="23" spans="1:4">
      <c r="A23" s="84" t="s">
        <v>146</v>
      </c>
      <c r="B23" s="39"/>
      <c r="C23" s="39"/>
      <c r="D23" s="85"/>
    </row>
    <row r="24" spans="1:4">
      <c r="A24" s="86" t="s">
        <v>293</v>
      </c>
      <c r="B24" s="39"/>
      <c r="C24" s="39"/>
      <c r="D24" s="85"/>
    </row>
    <row r="25" spans="1:4">
      <c r="A25" s="87" t="s">
        <v>356</v>
      </c>
      <c r="B25" s="39" t="s">
        <v>1230</v>
      </c>
      <c r="C25" s="39"/>
      <c r="D25" s="85"/>
    </row>
    <row r="26" spans="1:4">
      <c r="A26" s="172"/>
      <c r="B26" s="48" t="s">
        <v>1231</v>
      </c>
      <c r="C26" s="48"/>
      <c r="D26" s="105">
        <f>1890.93</f>
        <v>1890.93</v>
      </c>
    </row>
    <row r="27" spans="1:4">
      <c r="A27" s="238" t="s">
        <v>576</v>
      </c>
      <c r="B27" s="47" t="s">
        <v>1368</v>
      </c>
      <c r="C27" s="47"/>
      <c r="D27" s="78"/>
    </row>
    <row r="28" spans="1:4">
      <c r="A28" s="172"/>
      <c r="B28" s="48" t="s">
        <v>1369</v>
      </c>
      <c r="C28" s="48"/>
      <c r="D28" s="207">
        <v>1864.24</v>
      </c>
    </row>
    <row r="29" spans="1:4" s="5" customFormat="1">
      <c r="A29" s="103" t="s">
        <v>379</v>
      </c>
      <c r="B29" s="70"/>
      <c r="C29" s="70"/>
      <c r="D29" s="151"/>
    </row>
    <row r="30" spans="1:4">
      <c r="A30" s="87" t="s">
        <v>1011</v>
      </c>
      <c r="B30" s="39" t="s">
        <v>1091</v>
      </c>
      <c r="C30" s="39"/>
      <c r="D30" s="85"/>
    </row>
    <row r="31" spans="1:4">
      <c r="A31" s="87"/>
      <c r="B31" s="39" t="s">
        <v>1092</v>
      </c>
      <c r="C31" s="39"/>
      <c r="D31" s="85"/>
    </row>
    <row r="32" spans="1:4">
      <c r="A32" s="172"/>
      <c r="B32" s="48" t="s">
        <v>1093</v>
      </c>
      <c r="C32" s="48"/>
      <c r="D32" s="207">
        <v>2047</v>
      </c>
    </row>
    <row r="33" spans="1:5">
      <c r="A33" s="238" t="s">
        <v>576</v>
      </c>
      <c r="B33" s="47" t="s">
        <v>1368</v>
      </c>
      <c r="C33" s="47"/>
      <c r="D33" s="78"/>
    </row>
    <row r="34" spans="1:5">
      <c r="A34" s="172"/>
      <c r="B34" s="48" t="s">
        <v>1369</v>
      </c>
      <c r="C34" s="48"/>
      <c r="D34" s="207">
        <v>1864.24</v>
      </c>
    </row>
    <row r="35" spans="1:5">
      <c r="A35" s="180" t="s">
        <v>1511</v>
      </c>
      <c r="B35" s="47"/>
      <c r="C35" s="47"/>
      <c r="D35" s="155"/>
    </row>
    <row r="36" spans="1:5">
      <c r="A36" s="84" t="s">
        <v>550</v>
      </c>
      <c r="B36" s="39"/>
      <c r="C36" s="39"/>
      <c r="D36" s="85"/>
    </row>
    <row r="37" spans="1:5">
      <c r="A37" s="87" t="s">
        <v>415</v>
      </c>
      <c r="B37" s="39"/>
      <c r="C37" s="39"/>
      <c r="D37" s="85"/>
    </row>
    <row r="38" spans="1:5">
      <c r="A38" s="87" t="s">
        <v>408</v>
      </c>
      <c r="B38" s="39"/>
      <c r="C38" s="39"/>
      <c r="D38" s="85"/>
    </row>
    <row r="39" spans="1:5">
      <c r="A39" s="87" t="s">
        <v>551</v>
      </c>
      <c r="B39" s="39"/>
      <c r="C39" s="39"/>
      <c r="D39" s="85"/>
    </row>
    <row r="40" spans="1:5">
      <c r="A40" s="87" t="s">
        <v>432</v>
      </c>
      <c r="B40" s="39"/>
      <c r="C40" s="39"/>
      <c r="D40" s="85"/>
    </row>
    <row r="41" spans="1:5">
      <c r="A41" s="87" t="s">
        <v>663</v>
      </c>
      <c r="B41" s="39"/>
      <c r="C41" s="39"/>
      <c r="D41" s="85"/>
    </row>
    <row r="42" spans="1:5" ht="15.75" thickBot="1">
      <c r="A42" s="94" t="s">
        <v>664</v>
      </c>
      <c r="B42" s="39"/>
      <c r="C42" s="39"/>
      <c r="D42" s="85">
        <f>24908.4+844.16</f>
        <v>25752.560000000001</v>
      </c>
    </row>
    <row r="43" spans="1:5" ht="15.75" thickBot="1">
      <c r="A43" s="88" t="s">
        <v>48</v>
      </c>
      <c r="B43" s="89"/>
      <c r="C43" s="89"/>
      <c r="D43" s="90">
        <f>SUM(D16:D42)</f>
        <v>38097.79</v>
      </c>
    </row>
    <row r="44" spans="1:5" s="29" customFormat="1" ht="13.5" thickBot="1">
      <c r="A44" s="295"/>
      <c r="B44" s="108"/>
      <c r="C44" s="108"/>
      <c r="D44" s="296"/>
      <c r="E44" s="28"/>
    </row>
    <row r="45" spans="1:5">
      <c r="A45" s="81" t="s">
        <v>152</v>
      </c>
      <c r="B45" s="109"/>
      <c r="C45" s="138"/>
      <c r="D45" s="110"/>
    </row>
    <row r="46" spans="1:5" s="1" customFormat="1">
      <c r="A46" s="86" t="s">
        <v>204</v>
      </c>
      <c r="B46" s="41"/>
      <c r="C46" s="64"/>
      <c r="D46" s="116">
        <v>32443.82</v>
      </c>
    </row>
    <row r="47" spans="1:5">
      <c r="A47" s="86" t="s">
        <v>50</v>
      </c>
      <c r="B47" s="39"/>
      <c r="C47" s="25"/>
      <c r="D47" s="93"/>
    </row>
    <row r="48" spans="1:5">
      <c r="A48" s="172" t="s">
        <v>322</v>
      </c>
      <c r="B48" s="48"/>
      <c r="C48" s="24" t="s">
        <v>1563</v>
      </c>
      <c r="D48" s="96"/>
    </row>
    <row r="49" spans="1:4">
      <c r="A49" s="97" t="s">
        <v>330</v>
      </c>
      <c r="B49" s="59"/>
      <c r="C49" s="455" t="s">
        <v>41</v>
      </c>
      <c r="D49" s="666"/>
    </row>
    <row r="50" spans="1:4">
      <c r="A50" s="98" t="s">
        <v>339</v>
      </c>
      <c r="B50" s="201"/>
      <c r="C50" s="456"/>
      <c r="D50" s="667"/>
    </row>
    <row r="51" spans="1:4">
      <c r="A51" s="459" t="s">
        <v>343</v>
      </c>
      <c r="B51" s="460"/>
      <c r="C51" s="455" t="s">
        <v>40</v>
      </c>
      <c r="D51" s="666"/>
    </row>
    <row r="52" spans="1:4">
      <c r="A52" s="463" t="s">
        <v>344</v>
      </c>
      <c r="B52" s="464"/>
      <c r="C52" s="456"/>
      <c r="D52" s="667"/>
    </row>
    <row r="53" spans="1:4">
      <c r="A53" s="459" t="s">
        <v>330</v>
      </c>
      <c r="B53" s="460"/>
      <c r="C53" s="465" t="s">
        <v>40</v>
      </c>
      <c r="D53" s="666"/>
    </row>
    <row r="54" spans="1:4">
      <c r="A54" s="463" t="s">
        <v>341</v>
      </c>
      <c r="B54" s="464"/>
      <c r="C54" s="466"/>
      <c r="D54" s="667"/>
    </row>
    <row r="55" spans="1:4">
      <c r="A55" s="97" t="s">
        <v>330</v>
      </c>
      <c r="B55" s="54"/>
      <c r="C55" s="465" t="s">
        <v>41</v>
      </c>
      <c r="D55" s="666"/>
    </row>
    <row r="56" spans="1:4">
      <c r="A56" s="98" t="s">
        <v>331</v>
      </c>
      <c r="B56" s="55"/>
      <c r="C56" s="466"/>
      <c r="D56" s="667"/>
    </row>
    <row r="57" spans="1:4">
      <c r="A57" s="100" t="s">
        <v>186</v>
      </c>
      <c r="B57" s="58"/>
      <c r="C57" s="60" t="s">
        <v>315</v>
      </c>
      <c r="D57" s="131">
        <v>9912.18</v>
      </c>
    </row>
    <row r="58" spans="1:4">
      <c r="A58" s="434" t="s">
        <v>187</v>
      </c>
      <c r="B58" s="435"/>
      <c r="C58" s="60" t="s">
        <v>32</v>
      </c>
      <c r="D58" s="134">
        <f>435.51</f>
        <v>435.51</v>
      </c>
    </row>
    <row r="59" spans="1:4">
      <c r="A59" s="101" t="s">
        <v>222</v>
      </c>
      <c r="B59" s="32"/>
      <c r="C59" s="60" t="s">
        <v>1681</v>
      </c>
      <c r="D59" s="132">
        <v>383.79</v>
      </c>
    </row>
    <row r="60" spans="1:4">
      <c r="A60" s="461" t="s">
        <v>223</v>
      </c>
      <c r="B60" s="462"/>
      <c r="C60" s="60" t="s">
        <v>315</v>
      </c>
      <c r="D60" s="133">
        <v>9970.01</v>
      </c>
    </row>
    <row r="61" spans="1:4">
      <c r="A61" s="86" t="s">
        <v>268</v>
      </c>
      <c r="B61" s="41"/>
      <c r="C61" s="60" t="s">
        <v>39</v>
      </c>
      <c r="D61" s="130">
        <v>1256.56</v>
      </c>
    </row>
    <row r="62" spans="1:4">
      <c r="A62" s="549" t="s">
        <v>955</v>
      </c>
      <c r="B62" s="550"/>
      <c r="C62" s="539" t="s">
        <v>956</v>
      </c>
      <c r="D62" s="445">
        <v>1594.2</v>
      </c>
    </row>
    <row r="63" spans="1:4">
      <c r="A63" s="561"/>
      <c r="B63" s="602"/>
      <c r="C63" s="540"/>
      <c r="D63" s="446"/>
    </row>
    <row r="64" spans="1:4" s="5" customFormat="1">
      <c r="A64" s="461" t="s">
        <v>316</v>
      </c>
      <c r="B64" s="462"/>
      <c r="C64" s="60" t="s">
        <v>42</v>
      </c>
      <c r="D64" s="131">
        <v>10730.58</v>
      </c>
    </row>
    <row r="65" spans="1:4">
      <c r="A65" s="103" t="s">
        <v>50</v>
      </c>
      <c r="B65" s="47"/>
      <c r="C65" s="26"/>
      <c r="D65" s="136"/>
    </row>
    <row r="66" spans="1:4">
      <c r="A66" s="475" t="s">
        <v>347</v>
      </c>
      <c r="B66" s="476"/>
      <c r="C66" s="52"/>
      <c r="D66" s="80">
        <v>3680.64</v>
      </c>
    </row>
    <row r="67" spans="1:4" ht="15.75" thickBot="1">
      <c r="A67" s="475"/>
      <c r="B67" s="476"/>
      <c r="C67" s="107"/>
      <c r="D67" s="112"/>
    </row>
    <row r="68" spans="1:4" ht="15.75" thickBot="1">
      <c r="A68" s="114" t="s">
        <v>48</v>
      </c>
      <c r="B68" s="108"/>
      <c r="C68" s="108"/>
      <c r="D68" s="72">
        <f>SUM(D46,D57,D58:D64)</f>
        <v>66726.649999999994</v>
      </c>
    </row>
    <row r="69" spans="1:4">
      <c r="A69" s="65"/>
      <c r="B69" s="39"/>
      <c r="C69" s="39"/>
      <c r="D69" s="37"/>
    </row>
    <row r="70" spans="1:4" ht="15" customHeight="1">
      <c r="A70" s="433" t="s">
        <v>180</v>
      </c>
      <c r="B70" s="433"/>
      <c r="C70" s="433"/>
      <c r="D70" s="433"/>
    </row>
    <row r="71" spans="1:4" ht="15.75" thickBot="1">
      <c r="A71" s="185"/>
      <c r="B71" s="185"/>
      <c r="C71" s="185"/>
      <c r="D71" s="185"/>
    </row>
    <row r="72" spans="1:4">
      <c r="A72" s="156" t="s">
        <v>130</v>
      </c>
      <c r="B72" s="122" t="s">
        <v>156</v>
      </c>
      <c r="C72" s="123"/>
      <c r="D72" s="124"/>
    </row>
    <row r="73" spans="1:4">
      <c r="A73" s="157" t="s">
        <v>131</v>
      </c>
      <c r="B73" s="424" t="s">
        <v>198</v>
      </c>
      <c r="C73" s="425"/>
      <c r="D73" s="426"/>
    </row>
    <row r="74" spans="1:4" ht="15" customHeight="1">
      <c r="A74" s="164"/>
      <c r="B74" s="427"/>
      <c r="C74" s="428"/>
      <c r="D74" s="429"/>
    </row>
    <row r="75" spans="1:4">
      <c r="A75" s="158"/>
      <c r="B75" s="427"/>
      <c r="C75" s="428"/>
      <c r="D75" s="429"/>
    </row>
    <row r="76" spans="1:4" ht="15" customHeight="1">
      <c r="A76" s="568" t="s">
        <v>132</v>
      </c>
      <c r="B76" s="424" t="s">
        <v>157</v>
      </c>
      <c r="C76" s="425"/>
      <c r="D76" s="426"/>
    </row>
    <row r="77" spans="1:4">
      <c r="A77" s="483"/>
      <c r="B77" s="427"/>
      <c r="C77" s="428"/>
      <c r="D77" s="429"/>
    </row>
    <row r="78" spans="1:4">
      <c r="A78" s="484"/>
      <c r="B78" s="430"/>
      <c r="C78" s="431"/>
      <c r="D78" s="432"/>
    </row>
    <row r="79" spans="1:4">
      <c r="A79" s="159" t="s">
        <v>159</v>
      </c>
      <c r="B79" s="424" t="s">
        <v>158</v>
      </c>
      <c r="C79" s="425"/>
      <c r="D79" s="426"/>
    </row>
    <row r="80" spans="1:4">
      <c r="A80" s="160"/>
      <c r="B80" s="427"/>
      <c r="C80" s="428"/>
      <c r="D80" s="429"/>
    </row>
    <row r="81" spans="1:4">
      <c r="A81" s="161"/>
      <c r="B81" s="427"/>
      <c r="C81" s="428"/>
      <c r="D81" s="429"/>
    </row>
    <row r="82" spans="1:4">
      <c r="A82" s="161"/>
      <c r="B82" s="427"/>
      <c r="C82" s="428"/>
      <c r="D82" s="429"/>
    </row>
    <row r="83" spans="1:4">
      <c r="A83" s="161"/>
      <c r="B83" s="427"/>
      <c r="C83" s="428"/>
      <c r="D83" s="429"/>
    </row>
    <row r="84" spans="1:4">
      <c r="A84" s="161"/>
      <c r="B84" s="427"/>
      <c r="C84" s="428"/>
      <c r="D84" s="429"/>
    </row>
    <row r="85" spans="1:4" ht="15" customHeight="1">
      <c r="A85" s="162"/>
      <c r="B85" s="430"/>
      <c r="C85" s="431"/>
      <c r="D85" s="432"/>
    </row>
    <row r="86" spans="1:4">
      <c r="A86" s="163" t="s">
        <v>160</v>
      </c>
      <c r="B86" s="45" t="s">
        <v>161</v>
      </c>
      <c r="C86" s="46"/>
      <c r="D86" s="126"/>
    </row>
    <row r="87" spans="1:4">
      <c r="A87" s="74" t="s">
        <v>162</v>
      </c>
      <c r="B87" s="424" t="s">
        <v>199</v>
      </c>
      <c r="C87" s="425"/>
      <c r="D87" s="426"/>
    </row>
    <row r="88" spans="1:4">
      <c r="A88" s="161"/>
      <c r="B88" s="427"/>
      <c r="C88" s="428"/>
      <c r="D88" s="429"/>
    </row>
    <row r="89" spans="1:4">
      <c r="A89" s="161"/>
      <c r="B89" s="427"/>
      <c r="C89" s="428"/>
      <c r="D89" s="429"/>
    </row>
    <row r="90" spans="1:4">
      <c r="A90" s="161"/>
      <c r="B90" s="427"/>
      <c r="C90" s="428"/>
      <c r="D90" s="429"/>
    </row>
    <row r="91" spans="1:4">
      <c r="A91" s="161"/>
      <c r="B91" s="427"/>
      <c r="C91" s="428"/>
      <c r="D91" s="429"/>
    </row>
    <row r="92" spans="1:4">
      <c r="A92" s="161"/>
      <c r="B92" s="427"/>
      <c r="C92" s="428"/>
      <c r="D92" s="429"/>
    </row>
    <row r="93" spans="1:4">
      <c r="A93" s="74" t="s">
        <v>163</v>
      </c>
      <c r="B93" s="436" t="s">
        <v>164</v>
      </c>
      <c r="C93" s="437"/>
      <c r="D93" s="438"/>
    </row>
    <row r="94" spans="1:4">
      <c r="A94" s="74" t="s">
        <v>165</v>
      </c>
      <c r="B94" s="424" t="s">
        <v>201</v>
      </c>
      <c r="C94" s="425"/>
      <c r="D94" s="426"/>
    </row>
    <row r="95" spans="1:4">
      <c r="A95" s="161"/>
      <c r="B95" s="427"/>
      <c r="C95" s="428"/>
      <c r="D95" s="429"/>
    </row>
    <row r="96" spans="1:4">
      <c r="A96" s="161"/>
      <c r="B96" s="427"/>
      <c r="C96" s="428"/>
      <c r="D96" s="429"/>
    </row>
    <row r="97" spans="1:4">
      <c r="A97" s="162"/>
      <c r="B97" s="430"/>
      <c r="C97" s="431"/>
      <c r="D97" s="432"/>
    </row>
    <row r="98" spans="1:4">
      <c r="A98" s="77" t="s">
        <v>166</v>
      </c>
      <c r="B98" s="496" t="s">
        <v>193</v>
      </c>
      <c r="C98" s="497"/>
      <c r="D98" s="498"/>
    </row>
    <row r="99" spans="1:4">
      <c r="A99" s="75"/>
      <c r="B99" s="499"/>
      <c r="C99" s="500"/>
      <c r="D99" s="501"/>
    </row>
    <row r="100" spans="1:4" ht="30.75" customHeight="1">
      <c r="A100" s="164" t="s">
        <v>168</v>
      </c>
      <c r="B100" s="500" t="s">
        <v>194</v>
      </c>
      <c r="C100" s="500"/>
      <c r="D100" s="501"/>
    </row>
    <row r="101" spans="1:4">
      <c r="A101" s="74" t="s">
        <v>170</v>
      </c>
      <c r="B101" s="424" t="s">
        <v>173</v>
      </c>
      <c r="C101" s="425"/>
      <c r="D101" s="426"/>
    </row>
    <row r="102" spans="1:4">
      <c r="A102" s="162"/>
      <c r="B102" s="430"/>
      <c r="C102" s="431"/>
      <c r="D102" s="432"/>
    </row>
    <row r="103" spans="1:4">
      <c r="A103" s="74" t="s">
        <v>172</v>
      </c>
      <c r="B103" s="436" t="s">
        <v>175</v>
      </c>
      <c r="C103" s="437"/>
      <c r="D103" s="438"/>
    </row>
    <row r="104" spans="1:4">
      <c r="A104" s="79" t="s">
        <v>174</v>
      </c>
      <c r="B104" s="424" t="s">
        <v>167</v>
      </c>
      <c r="C104" s="425"/>
      <c r="D104" s="426"/>
    </row>
    <row r="105" spans="1:4">
      <c r="A105" s="77"/>
      <c r="B105" s="427"/>
      <c r="C105" s="428"/>
      <c r="D105" s="429"/>
    </row>
    <row r="106" spans="1:4">
      <c r="A106" s="75"/>
      <c r="B106" s="430"/>
      <c r="C106" s="431"/>
      <c r="D106" s="432"/>
    </row>
    <row r="107" spans="1:4">
      <c r="A107" s="161" t="s">
        <v>176</v>
      </c>
      <c r="B107" s="424" t="s">
        <v>169</v>
      </c>
      <c r="C107" s="425"/>
      <c r="D107" s="426"/>
    </row>
    <row r="108" spans="1:4" s="5" customFormat="1">
      <c r="A108" s="162"/>
      <c r="B108" s="430"/>
      <c r="C108" s="431"/>
      <c r="D108" s="432"/>
    </row>
    <row r="109" spans="1:4">
      <c r="A109" s="74" t="s">
        <v>178</v>
      </c>
      <c r="B109" s="424" t="s">
        <v>171</v>
      </c>
      <c r="C109" s="425"/>
      <c r="D109" s="426"/>
    </row>
    <row r="110" spans="1:4">
      <c r="A110" s="162"/>
      <c r="B110" s="430"/>
      <c r="C110" s="431"/>
      <c r="D110" s="432"/>
    </row>
    <row r="111" spans="1:4">
      <c r="A111" s="74" t="s">
        <v>195</v>
      </c>
      <c r="B111" s="424" t="s">
        <v>177</v>
      </c>
      <c r="C111" s="425"/>
      <c r="D111" s="426"/>
    </row>
    <row r="112" spans="1:4">
      <c r="A112" s="162"/>
      <c r="B112" s="430"/>
      <c r="C112" s="431"/>
      <c r="D112" s="432"/>
    </row>
    <row r="113" spans="1:4" ht="33" customHeight="1" thickBot="1">
      <c r="A113" s="161" t="s">
        <v>182</v>
      </c>
      <c r="B113" s="452" t="s">
        <v>200</v>
      </c>
      <c r="C113" s="453"/>
      <c r="D113" s="454"/>
    </row>
    <row r="114" spans="1:4" ht="15.75" thickBot="1">
      <c r="A114" s="114" t="s">
        <v>48</v>
      </c>
      <c r="B114" s="108"/>
      <c r="C114" s="108"/>
      <c r="D114" s="115">
        <v>31646.080000000002</v>
      </c>
    </row>
    <row r="115" spans="1:4" ht="15.75" thickBot="1">
      <c r="A115" s="530" t="s">
        <v>181</v>
      </c>
      <c r="B115" s="531"/>
      <c r="C115" s="531"/>
      <c r="D115" s="165"/>
    </row>
    <row r="116" spans="1:4" ht="15" customHeight="1">
      <c r="A116" s="219" t="s">
        <v>183</v>
      </c>
      <c r="B116" s="494" t="s">
        <v>1653</v>
      </c>
      <c r="C116" s="495"/>
      <c r="D116" s="165"/>
    </row>
    <row r="117" spans="1:4">
      <c r="A117" s="161"/>
      <c r="B117" s="427"/>
      <c r="C117" s="476"/>
      <c r="D117" s="116"/>
    </row>
    <row r="118" spans="1:4">
      <c r="A118" s="161"/>
      <c r="B118" s="427"/>
      <c r="C118" s="476"/>
      <c r="D118" s="116"/>
    </row>
    <row r="119" spans="1:4">
      <c r="A119" s="161"/>
      <c r="B119" s="427"/>
      <c r="C119" s="476"/>
      <c r="D119" s="116"/>
    </row>
    <row r="120" spans="1:4">
      <c r="A120" s="161"/>
      <c r="B120" s="427"/>
      <c r="C120" s="476"/>
      <c r="D120" s="116"/>
    </row>
    <row r="121" spans="1:4">
      <c r="A121" s="162"/>
      <c r="B121" s="430"/>
      <c r="C121" s="496"/>
      <c r="D121" s="154">
        <v>9011.0300000000007</v>
      </c>
    </row>
    <row r="122" spans="1:4">
      <c r="A122" s="74" t="s">
        <v>196</v>
      </c>
      <c r="B122" s="424" t="s">
        <v>311</v>
      </c>
      <c r="C122" s="493"/>
      <c r="D122" s="141"/>
    </row>
    <row r="123" spans="1:4">
      <c r="A123" s="162"/>
      <c r="B123" s="430"/>
      <c r="C123" s="496"/>
      <c r="D123" s="154">
        <v>248.01</v>
      </c>
    </row>
    <row r="124" spans="1:4" ht="15.75" thickBot="1">
      <c r="A124" s="74" t="s">
        <v>197</v>
      </c>
      <c r="B124" s="424" t="s">
        <v>1651</v>
      </c>
      <c r="C124" s="493"/>
      <c r="D124" s="141">
        <v>5075.9399999999996</v>
      </c>
    </row>
    <row r="125" spans="1:4" ht="15.75" thickBot="1">
      <c r="A125" s="214" t="s">
        <v>48</v>
      </c>
      <c r="B125" s="108"/>
      <c r="C125" s="108"/>
      <c r="D125" s="115">
        <f>SUM(D116:D124)</f>
        <v>14334.98</v>
      </c>
    </row>
    <row r="126" spans="1:4">
      <c r="A126" s="522" t="s">
        <v>53</v>
      </c>
      <c r="B126" s="523"/>
      <c r="C126" s="46"/>
      <c r="D126" s="33">
        <f>SUM(D43,D68,D114,D125)</f>
        <v>150805.50000000003</v>
      </c>
    </row>
    <row r="127" spans="1:4">
      <c r="A127" s="687" t="s">
        <v>1686</v>
      </c>
      <c r="B127" s="687"/>
      <c r="C127" s="687"/>
      <c r="D127" s="688">
        <v>621909.05000000016</v>
      </c>
    </row>
    <row r="128" spans="1:4">
      <c r="A128" s="687"/>
      <c r="B128" s="687"/>
      <c r="C128" s="687"/>
      <c r="D128" s="688"/>
    </row>
    <row r="129" spans="1:4">
      <c r="A129" s="562" t="s">
        <v>1687</v>
      </c>
      <c r="B129" s="562"/>
      <c r="C129" s="562"/>
      <c r="D129" s="683">
        <v>135645.29</v>
      </c>
    </row>
    <row r="130" spans="1:4">
      <c r="A130" s="577"/>
      <c r="B130" s="577"/>
      <c r="C130" s="577"/>
      <c r="D130" s="471"/>
    </row>
    <row r="131" spans="1:4">
      <c r="A131" s="486" t="s">
        <v>1665</v>
      </c>
      <c r="B131" s="487"/>
      <c r="C131" s="488"/>
      <c r="D131" s="470">
        <v>83174.62</v>
      </c>
    </row>
    <row r="132" spans="1:4">
      <c r="A132" s="489"/>
      <c r="B132" s="490"/>
      <c r="C132" s="491"/>
      <c r="D132" s="492"/>
    </row>
    <row r="133" spans="1:4">
      <c r="A133" s="29"/>
      <c r="B133" s="29"/>
      <c r="C133" s="29"/>
      <c r="D133" s="29"/>
    </row>
    <row r="134" spans="1:4">
      <c r="A134" s="657"/>
      <c r="B134" s="657"/>
      <c r="C134" s="657"/>
      <c r="D134" s="657"/>
    </row>
    <row r="136" spans="1:4">
      <c r="A136" s="29"/>
      <c r="B136" s="29"/>
      <c r="C136" s="29"/>
      <c r="D136" s="29"/>
    </row>
    <row r="137" spans="1:4">
      <c r="A137" s="29"/>
      <c r="B137" s="29"/>
      <c r="C137" s="29"/>
      <c r="D137" s="29"/>
    </row>
    <row r="138" spans="1:4">
      <c r="A138" s="29"/>
      <c r="B138" s="29"/>
      <c r="C138" s="29"/>
      <c r="D138" s="29"/>
    </row>
    <row r="139" spans="1:4">
      <c r="A139" s="656"/>
      <c r="B139" s="656"/>
      <c r="C139" s="656"/>
      <c r="D139" s="656"/>
    </row>
    <row r="140" spans="1:4">
      <c r="A140" s="29"/>
      <c r="B140" s="29"/>
      <c r="C140" s="29"/>
      <c r="D140" s="29"/>
    </row>
    <row r="141" spans="1:4">
      <c r="A141" s="29"/>
      <c r="B141" s="29"/>
      <c r="C141" s="29"/>
      <c r="D141" s="29"/>
    </row>
    <row r="144" spans="1:4">
      <c r="A144" s="29"/>
      <c r="D144" s="29"/>
    </row>
    <row r="145" spans="1:4">
      <c r="A145" s="29"/>
      <c r="D145" s="29"/>
    </row>
    <row r="146" spans="1:4">
      <c r="A146" s="29"/>
      <c r="D146" s="29"/>
    </row>
    <row r="147" spans="1:4">
      <c r="A147" s="29"/>
      <c r="D147" s="29"/>
    </row>
  </sheetData>
  <mergeCells count="59">
    <mergeCell ref="A131:C132"/>
    <mergeCell ref="A134:D134"/>
    <mergeCell ref="A139:D139"/>
    <mergeCell ref="B111:D112"/>
    <mergeCell ref="B113:D113"/>
    <mergeCell ref="A115:C115"/>
    <mergeCell ref="B116:C121"/>
    <mergeCell ref="A126:B126"/>
    <mergeCell ref="B122:C123"/>
    <mergeCell ref="B124:C124"/>
    <mergeCell ref="D131:D132"/>
    <mergeCell ref="A127:C128"/>
    <mergeCell ref="D127:D128"/>
    <mergeCell ref="A129:C130"/>
    <mergeCell ref="D129:D130"/>
    <mergeCell ref="B101:D102"/>
    <mergeCell ref="B103:D103"/>
    <mergeCell ref="B104:D106"/>
    <mergeCell ref="B107:D108"/>
    <mergeCell ref="B109:D110"/>
    <mergeCell ref="B87:D92"/>
    <mergeCell ref="B93:D93"/>
    <mergeCell ref="B94:D97"/>
    <mergeCell ref="B98:D99"/>
    <mergeCell ref="B100:D100"/>
    <mergeCell ref="A70:D70"/>
    <mergeCell ref="B73:D75"/>
    <mergeCell ref="A76:A78"/>
    <mergeCell ref="B76:D78"/>
    <mergeCell ref="B79:D85"/>
    <mergeCell ref="A64:B64"/>
    <mergeCell ref="A66:B67"/>
    <mergeCell ref="C55:C56"/>
    <mergeCell ref="D55:D56"/>
    <mergeCell ref="A60:B60"/>
    <mergeCell ref="C62:C63"/>
    <mergeCell ref="D62:D63"/>
    <mergeCell ref="A58:B58"/>
    <mergeCell ref="A62:B63"/>
    <mergeCell ref="A51:B51"/>
    <mergeCell ref="C51:C52"/>
    <mergeCell ref="D51:D52"/>
    <mergeCell ref="A52:B52"/>
    <mergeCell ref="A53:B53"/>
    <mergeCell ref="C53:C54"/>
    <mergeCell ref="D53:D54"/>
    <mergeCell ref="A54:B54"/>
    <mergeCell ref="A12:D14"/>
    <mergeCell ref="C49:C50"/>
    <mergeCell ref="D49:D50"/>
    <mergeCell ref="A1:D1"/>
    <mergeCell ref="A3:B3"/>
    <mergeCell ref="A4:B4"/>
    <mergeCell ref="A5:B5"/>
    <mergeCell ref="A6:B6"/>
    <mergeCell ref="A7:B7"/>
    <mergeCell ref="A8:B8"/>
    <mergeCell ref="A9:B9"/>
    <mergeCell ref="A10:B10"/>
  </mergeCells>
  <pageMargins left="0.43" right="0.35" top="0.67" bottom="0.59" header="0.78" footer="0.78"/>
  <pageSetup paperSize="9" orientation="portrait" r:id="rId1"/>
</worksheet>
</file>

<file path=xl/worksheets/sheet46.xml><?xml version="1.0" encoding="utf-8"?>
<worksheet xmlns="http://schemas.openxmlformats.org/spreadsheetml/2006/main" xmlns:r="http://schemas.openxmlformats.org/officeDocument/2006/relationships">
  <dimension ref="A1:E126"/>
  <sheetViews>
    <sheetView topLeftCell="A94" zoomScale="80" zoomScaleNormal="80" workbookViewId="0">
      <selection activeCell="A115" sqref="A115:D118"/>
    </sheetView>
  </sheetViews>
  <sheetFormatPr defaultRowHeight="15"/>
  <cols>
    <col min="1" max="1" width="11.5703125" customWidth="1"/>
    <col min="2" max="2" width="36.28515625" customWidth="1"/>
    <col min="3" max="3" width="24.42578125" customWidth="1"/>
    <col min="4" max="4" width="21.7109375" customWidth="1"/>
    <col min="5" max="5" width="10.7109375" style="10" customWidth="1"/>
    <col min="6" max="7" width="11.42578125" bestFit="1" customWidth="1"/>
    <col min="8" max="9" width="10.28515625" bestFit="1" customWidth="1"/>
  </cols>
  <sheetData>
    <row r="1" spans="1:5" ht="15" customHeight="1">
      <c r="A1" s="473" t="s">
        <v>514</v>
      </c>
      <c r="B1" s="473"/>
      <c r="C1" s="473"/>
      <c r="D1" s="473"/>
    </row>
    <row r="2" spans="1:5">
      <c r="A2" s="30"/>
      <c r="B2" s="30"/>
      <c r="C2" s="30"/>
      <c r="D2" s="30"/>
    </row>
    <row r="3" spans="1:5">
      <c r="A3" s="474" t="s">
        <v>73</v>
      </c>
      <c r="B3" s="474"/>
      <c r="C3" s="30"/>
      <c r="D3" s="30"/>
    </row>
    <row r="4" spans="1:5">
      <c r="A4" s="481" t="s">
        <v>47</v>
      </c>
      <c r="B4" s="481"/>
      <c r="C4" s="30">
        <v>1959</v>
      </c>
      <c r="D4" s="30"/>
    </row>
    <row r="5" spans="1:5">
      <c r="A5" s="481" t="s">
        <v>44</v>
      </c>
      <c r="B5" s="481"/>
      <c r="C5" s="30">
        <v>39</v>
      </c>
      <c r="D5" s="30"/>
    </row>
    <row r="6" spans="1:5">
      <c r="A6" s="481" t="s">
        <v>45</v>
      </c>
      <c r="B6" s="481"/>
      <c r="C6" s="30">
        <v>4</v>
      </c>
      <c r="D6" s="30"/>
    </row>
    <row r="7" spans="1:5">
      <c r="A7" s="481" t="s">
        <v>46</v>
      </c>
      <c r="B7" s="481"/>
      <c r="C7" s="30">
        <v>4</v>
      </c>
      <c r="D7" s="30"/>
    </row>
    <row r="8" spans="1:5">
      <c r="A8" s="481" t="s">
        <v>51</v>
      </c>
      <c r="B8" s="481"/>
      <c r="C8" s="30">
        <v>2382.1</v>
      </c>
      <c r="D8" s="30"/>
    </row>
    <row r="9" spans="1:5">
      <c r="A9" s="481" t="s">
        <v>56</v>
      </c>
      <c r="B9" s="481"/>
      <c r="C9" s="66">
        <v>326.2</v>
      </c>
      <c r="D9" s="30"/>
    </row>
    <row r="10" spans="1:5">
      <c r="A10" s="481" t="s">
        <v>52</v>
      </c>
      <c r="B10" s="481"/>
      <c r="C10" s="30">
        <v>83</v>
      </c>
      <c r="D10" s="30"/>
    </row>
    <row r="11" spans="1:5">
      <c r="A11" s="2"/>
    </row>
    <row r="12" spans="1:5">
      <c r="A12" s="479" t="s">
        <v>179</v>
      </c>
      <c r="B12" s="480"/>
      <c r="C12" s="480"/>
      <c r="D12" s="480"/>
    </row>
    <row r="13" spans="1:5" ht="15.75" thickBot="1">
      <c r="A13" s="480"/>
      <c r="B13" s="480"/>
      <c r="C13" s="480"/>
      <c r="D13" s="480"/>
    </row>
    <row r="14" spans="1:5">
      <c r="A14" s="81" t="s">
        <v>142</v>
      </c>
      <c r="B14" s="82"/>
      <c r="C14" s="82"/>
      <c r="D14" s="83"/>
    </row>
    <row r="15" spans="1:5">
      <c r="A15" s="84" t="s">
        <v>281</v>
      </c>
      <c r="B15" s="39"/>
      <c r="C15" s="39"/>
      <c r="D15" s="85"/>
    </row>
    <row r="16" spans="1:5" s="29" customFormat="1" ht="12.75">
      <c r="A16" s="86" t="s">
        <v>1520</v>
      </c>
      <c r="B16" s="39"/>
      <c r="C16" s="39"/>
      <c r="D16" s="85"/>
      <c r="E16" s="28"/>
    </row>
    <row r="17" spans="1:5" s="29" customFormat="1" ht="12.75">
      <c r="A17" s="226" t="s">
        <v>356</v>
      </c>
      <c r="B17" s="48" t="s">
        <v>806</v>
      </c>
      <c r="C17" s="48"/>
      <c r="D17" s="105">
        <v>247.02</v>
      </c>
      <c r="E17" s="28"/>
    </row>
    <row r="18" spans="1:5" s="29" customFormat="1" ht="12.75">
      <c r="A18" s="86" t="s">
        <v>297</v>
      </c>
      <c r="B18" s="39"/>
      <c r="C18" s="39"/>
      <c r="D18" s="85"/>
      <c r="E18" s="28"/>
    </row>
    <row r="19" spans="1:5" s="29" customFormat="1" ht="12.75">
      <c r="A19" s="127" t="s">
        <v>356</v>
      </c>
      <c r="B19" s="39" t="s">
        <v>532</v>
      </c>
      <c r="C19" s="39"/>
      <c r="D19" s="85"/>
      <c r="E19" s="28"/>
    </row>
    <row r="20" spans="1:5" s="29" customFormat="1" ht="12.75">
      <c r="A20" s="95"/>
      <c r="B20" s="48" t="s">
        <v>533</v>
      </c>
      <c r="C20" s="48"/>
      <c r="D20" s="105">
        <v>1709.24</v>
      </c>
      <c r="E20" s="28"/>
    </row>
    <row r="21" spans="1:5" s="29" customFormat="1" ht="12.75">
      <c r="A21" s="86" t="s">
        <v>1499</v>
      </c>
      <c r="B21" s="39"/>
      <c r="C21" s="39"/>
      <c r="D21" s="85"/>
      <c r="E21" s="28"/>
    </row>
    <row r="22" spans="1:5" s="29" customFormat="1" ht="12.75">
      <c r="A22" s="87" t="s">
        <v>363</v>
      </c>
      <c r="B22" s="39" t="s">
        <v>1081</v>
      </c>
      <c r="C22" s="39"/>
      <c r="D22" s="85"/>
      <c r="E22" s="28"/>
    </row>
    <row r="23" spans="1:5">
      <c r="A23" s="95"/>
      <c r="B23" s="48" t="s">
        <v>1082</v>
      </c>
      <c r="C23" s="48"/>
      <c r="D23" s="105">
        <v>342.15</v>
      </c>
    </row>
    <row r="24" spans="1:5">
      <c r="A24" s="84" t="s">
        <v>202</v>
      </c>
      <c r="B24" s="39"/>
      <c r="C24" s="39"/>
      <c r="D24" s="85"/>
    </row>
    <row r="25" spans="1:5">
      <c r="A25" s="84" t="s">
        <v>429</v>
      </c>
      <c r="B25" s="39"/>
      <c r="C25" s="39"/>
      <c r="D25" s="85"/>
    </row>
    <row r="26" spans="1:5">
      <c r="A26" s="87" t="s">
        <v>415</v>
      </c>
      <c r="B26" s="39"/>
      <c r="C26" s="39"/>
      <c r="D26" s="85"/>
    </row>
    <row r="27" spans="1:5">
      <c r="A27" s="87" t="s">
        <v>408</v>
      </c>
      <c r="B27" s="39"/>
      <c r="C27" s="39"/>
      <c r="D27" s="85"/>
    </row>
    <row r="28" spans="1:5">
      <c r="A28" s="87" t="s">
        <v>436</v>
      </c>
      <c r="B28" s="39"/>
      <c r="C28" s="39"/>
      <c r="D28" s="85"/>
    </row>
    <row r="29" spans="1:5">
      <c r="A29" s="87" t="s">
        <v>432</v>
      </c>
      <c r="B29" s="39"/>
      <c r="C29" s="39"/>
      <c r="D29" s="85"/>
    </row>
    <row r="30" spans="1:5" ht="15.75" thickBot="1">
      <c r="A30" s="87" t="s">
        <v>656</v>
      </c>
      <c r="B30" s="39"/>
      <c r="C30" s="39"/>
      <c r="D30" s="85">
        <f>32396.33+420.12</f>
        <v>32816.450000000004</v>
      </c>
    </row>
    <row r="31" spans="1:5" ht="15.75" thickBot="1">
      <c r="A31" s="88" t="s">
        <v>48</v>
      </c>
      <c r="B31" s="89"/>
      <c r="C31" s="89"/>
      <c r="D31" s="90">
        <f>SUM(D15:D30)</f>
        <v>35114.86</v>
      </c>
    </row>
    <row r="32" spans="1:5" ht="15.75" thickBot="1">
      <c r="A32" s="34"/>
      <c r="B32" s="34"/>
      <c r="C32" s="34"/>
      <c r="D32" s="34"/>
    </row>
    <row r="33" spans="1:5">
      <c r="A33" s="81" t="s">
        <v>152</v>
      </c>
      <c r="B33" s="82"/>
      <c r="C33" s="91"/>
      <c r="D33" s="92"/>
    </row>
    <row r="34" spans="1:5" s="1" customFormat="1">
      <c r="A34" s="86" t="s">
        <v>255</v>
      </c>
      <c r="B34" s="41"/>
      <c r="C34" s="64"/>
      <c r="D34" s="116">
        <v>43337.97</v>
      </c>
      <c r="E34" s="6"/>
    </row>
    <row r="35" spans="1:5">
      <c r="A35" s="86" t="s">
        <v>50</v>
      </c>
      <c r="B35" s="39"/>
      <c r="C35" s="52"/>
      <c r="D35" s="93"/>
    </row>
    <row r="36" spans="1:5">
      <c r="A36" s="172" t="s">
        <v>322</v>
      </c>
      <c r="B36" s="48"/>
      <c r="C36" s="24" t="s">
        <v>1554</v>
      </c>
      <c r="D36" s="96"/>
    </row>
    <row r="37" spans="1:5">
      <c r="A37" s="256" t="s">
        <v>333</v>
      </c>
      <c r="B37" s="46"/>
      <c r="C37" s="22" t="s">
        <v>317</v>
      </c>
      <c r="D37" s="255"/>
    </row>
    <row r="38" spans="1:5" s="4" customFormat="1">
      <c r="A38" s="257" t="s">
        <v>326</v>
      </c>
      <c r="B38" s="275"/>
      <c r="C38" s="259" t="s">
        <v>41</v>
      </c>
      <c r="D38" s="276"/>
      <c r="E38" s="199"/>
    </row>
    <row r="39" spans="1:5" s="4" customFormat="1">
      <c r="A39" s="506" t="s">
        <v>334</v>
      </c>
      <c r="B39" s="589"/>
      <c r="C39" s="455" t="s">
        <v>40</v>
      </c>
      <c r="D39" s="586"/>
      <c r="E39" s="199"/>
    </row>
    <row r="40" spans="1:5" s="4" customFormat="1">
      <c r="A40" s="508"/>
      <c r="B40" s="548"/>
      <c r="C40" s="456"/>
      <c r="D40" s="587"/>
      <c r="E40" s="199"/>
    </row>
    <row r="41" spans="1:5" s="4" customFormat="1">
      <c r="A41" s="459" t="s">
        <v>329</v>
      </c>
      <c r="B41" s="460"/>
      <c r="C41" s="183" t="s">
        <v>40</v>
      </c>
      <c r="D41" s="187"/>
      <c r="E41" s="199"/>
    </row>
    <row r="42" spans="1:5" s="4" customFormat="1">
      <c r="A42" s="97" t="s">
        <v>330</v>
      </c>
      <c r="B42" s="54"/>
      <c r="C42" s="465" t="s">
        <v>41</v>
      </c>
      <c r="D42" s="586"/>
      <c r="E42" s="199"/>
    </row>
    <row r="43" spans="1:5" s="4" customFormat="1">
      <c r="A43" s="98" t="s">
        <v>331</v>
      </c>
      <c r="B43" s="55"/>
      <c r="C43" s="466"/>
      <c r="D43" s="587"/>
      <c r="E43" s="199"/>
    </row>
    <row r="44" spans="1:5">
      <c r="A44" s="101" t="s">
        <v>154</v>
      </c>
      <c r="B44" s="32"/>
      <c r="C44" s="60" t="s">
        <v>315</v>
      </c>
      <c r="D44" s="134">
        <v>14340.26</v>
      </c>
    </row>
    <row r="45" spans="1:5">
      <c r="A45" s="461" t="s">
        <v>187</v>
      </c>
      <c r="B45" s="462"/>
      <c r="C45" s="60" t="s">
        <v>33</v>
      </c>
      <c r="D45" s="134">
        <v>3502.48</v>
      </c>
    </row>
    <row r="46" spans="1:5">
      <c r="A46" s="101" t="s">
        <v>222</v>
      </c>
      <c r="B46" s="49"/>
      <c r="C46" s="60" t="s">
        <v>1537</v>
      </c>
      <c r="D46" s="134">
        <v>1697.49</v>
      </c>
    </row>
    <row r="47" spans="1:5">
      <c r="A47" s="461" t="s">
        <v>223</v>
      </c>
      <c r="B47" s="462"/>
      <c r="C47" s="60" t="s">
        <v>315</v>
      </c>
      <c r="D47" s="133">
        <v>14364.08</v>
      </c>
    </row>
    <row r="48" spans="1:5">
      <c r="A48" s="103" t="s">
        <v>249</v>
      </c>
      <c r="B48" s="70"/>
      <c r="C48" s="216" t="s">
        <v>357</v>
      </c>
      <c r="D48" s="151">
        <v>1865.29</v>
      </c>
    </row>
    <row r="49" spans="1:5" ht="15" customHeight="1">
      <c r="A49" s="439" t="s">
        <v>1061</v>
      </c>
      <c r="B49" s="440"/>
      <c r="C49" s="443" t="s">
        <v>298</v>
      </c>
      <c r="D49" s="445">
        <f>600</f>
        <v>600</v>
      </c>
    </row>
    <row r="50" spans="1:5">
      <c r="A50" s="504"/>
      <c r="B50" s="449"/>
      <c r="C50" s="469"/>
      <c r="D50" s="505"/>
    </row>
    <row r="51" spans="1:5">
      <c r="A51" s="100" t="s">
        <v>239</v>
      </c>
      <c r="B51" s="58"/>
      <c r="C51" s="60" t="s">
        <v>39</v>
      </c>
      <c r="D51" s="133">
        <v>1810.39</v>
      </c>
      <c r="E51" s="310"/>
    </row>
    <row r="52" spans="1:5">
      <c r="A52" s="621" t="s">
        <v>360</v>
      </c>
      <c r="B52" s="622"/>
      <c r="C52" s="216" t="s">
        <v>1650</v>
      </c>
      <c r="D52" s="141">
        <v>10950.68</v>
      </c>
    </row>
    <row r="53" spans="1:5">
      <c r="A53" s="383" t="s">
        <v>1671</v>
      </c>
      <c r="B53" s="311"/>
      <c r="C53" s="216" t="s">
        <v>1672</v>
      </c>
      <c r="D53" s="141">
        <v>8040</v>
      </c>
    </row>
    <row r="54" spans="1:5">
      <c r="A54" s="461" t="s">
        <v>192</v>
      </c>
      <c r="B54" s="462"/>
      <c r="C54" s="60" t="s">
        <v>42</v>
      </c>
      <c r="D54" s="134">
        <v>15459.85</v>
      </c>
    </row>
    <row r="55" spans="1:5">
      <c r="A55" s="103" t="s">
        <v>50</v>
      </c>
      <c r="B55" s="47"/>
      <c r="C55" s="26"/>
      <c r="D55" s="104"/>
    </row>
    <row r="56" spans="1:5">
      <c r="A56" s="475" t="s">
        <v>347</v>
      </c>
      <c r="B56" s="476"/>
      <c r="C56" s="52"/>
      <c r="D56" s="80">
        <v>3455.33</v>
      </c>
    </row>
    <row r="57" spans="1:5" ht="15.75" thickBot="1">
      <c r="A57" s="475"/>
      <c r="B57" s="476"/>
      <c r="C57" s="107"/>
      <c r="D57" s="85"/>
    </row>
    <row r="58" spans="1:5" ht="15.75" thickBot="1">
      <c r="A58" s="114" t="s">
        <v>48</v>
      </c>
      <c r="B58" s="108"/>
      <c r="C58" s="108"/>
      <c r="D58" s="72">
        <f>SUM(D34,D44:D54)</f>
        <v>115968.48999999999</v>
      </c>
    </row>
    <row r="59" spans="1:5">
      <c r="A59" s="65"/>
      <c r="B59" s="39"/>
      <c r="C59" s="39"/>
      <c r="D59" s="37"/>
    </row>
    <row r="60" spans="1:5" ht="15" customHeight="1">
      <c r="A60" s="433" t="s">
        <v>180</v>
      </c>
      <c r="B60" s="433"/>
      <c r="C60" s="433"/>
      <c r="D60" s="433"/>
    </row>
    <row r="61" spans="1:5" ht="15" customHeight="1" thickBot="1">
      <c r="A61" s="268"/>
      <c r="B61" s="268"/>
      <c r="C61" s="268"/>
      <c r="D61" s="268"/>
    </row>
    <row r="62" spans="1:5">
      <c r="A62" s="156" t="s">
        <v>130</v>
      </c>
      <c r="B62" s="122" t="s">
        <v>156</v>
      </c>
      <c r="C62" s="123"/>
      <c r="D62" s="124"/>
    </row>
    <row r="63" spans="1:5">
      <c r="A63" s="157" t="s">
        <v>131</v>
      </c>
      <c r="B63" s="424" t="s">
        <v>198</v>
      </c>
      <c r="C63" s="425"/>
      <c r="D63" s="426"/>
    </row>
    <row r="64" spans="1:5" ht="15" customHeight="1">
      <c r="A64" s="164"/>
      <c r="B64" s="427"/>
      <c r="C64" s="428"/>
      <c r="D64" s="429"/>
    </row>
    <row r="65" spans="1:4">
      <c r="A65" s="158"/>
      <c r="B65" s="427"/>
      <c r="C65" s="428"/>
      <c r="D65" s="429"/>
    </row>
    <row r="66" spans="1:4" ht="15" customHeight="1">
      <c r="A66" s="483" t="s">
        <v>132</v>
      </c>
      <c r="B66" s="424" t="s">
        <v>157</v>
      </c>
      <c r="C66" s="425"/>
      <c r="D66" s="426"/>
    </row>
    <row r="67" spans="1:4">
      <c r="A67" s="483"/>
      <c r="B67" s="427"/>
      <c r="C67" s="428"/>
      <c r="D67" s="429"/>
    </row>
    <row r="68" spans="1:4">
      <c r="A68" s="484"/>
      <c r="B68" s="430"/>
      <c r="C68" s="431"/>
      <c r="D68" s="432"/>
    </row>
    <row r="69" spans="1:4">
      <c r="A69" s="159" t="s">
        <v>159</v>
      </c>
      <c r="B69" s="424" t="s">
        <v>158</v>
      </c>
      <c r="C69" s="425"/>
      <c r="D69" s="426"/>
    </row>
    <row r="70" spans="1:4">
      <c r="A70" s="160"/>
      <c r="B70" s="427"/>
      <c r="C70" s="428"/>
      <c r="D70" s="429"/>
    </row>
    <row r="71" spans="1:4">
      <c r="A71" s="161"/>
      <c r="B71" s="427"/>
      <c r="C71" s="428"/>
      <c r="D71" s="429"/>
    </row>
    <row r="72" spans="1:4">
      <c r="A72" s="161"/>
      <c r="B72" s="427"/>
      <c r="C72" s="428"/>
      <c r="D72" s="429"/>
    </row>
    <row r="73" spans="1:4">
      <c r="A73" s="161"/>
      <c r="B73" s="427"/>
      <c r="C73" s="428"/>
      <c r="D73" s="429"/>
    </row>
    <row r="74" spans="1:4">
      <c r="A74" s="161"/>
      <c r="B74" s="427"/>
      <c r="C74" s="428"/>
      <c r="D74" s="429"/>
    </row>
    <row r="75" spans="1:4">
      <c r="A75" s="163" t="s">
        <v>160</v>
      </c>
      <c r="B75" s="45" t="s">
        <v>161</v>
      </c>
      <c r="C75" s="46"/>
      <c r="D75" s="126"/>
    </row>
    <row r="76" spans="1:4">
      <c r="A76" s="74" t="s">
        <v>162</v>
      </c>
      <c r="B76" s="424" t="s">
        <v>199</v>
      </c>
      <c r="C76" s="425"/>
      <c r="D76" s="426"/>
    </row>
    <row r="77" spans="1:4">
      <c r="A77" s="161"/>
      <c r="B77" s="427"/>
      <c r="C77" s="428"/>
      <c r="D77" s="429"/>
    </row>
    <row r="78" spans="1:4">
      <c r="A78" s="161"/>
      <c r="B78" s="427"/>
      <c r="C78" s="428"/>
      <c r="D78" s="429"/>
    </row>
    <row r="79" spans="1:4" ht="15" customHeight="1">
      <c r="A79" s="161"/>
      <c r="B79" s="427"/>
      <c r="C79" s="428"/>
      <c r="D79" s="429"/>
    </row>
    <row r="80" spans="1:4">
      <c r="A80" s="161"/>
      <c r="B80" s="427"/>
      <c r="C80" s="428"/>
      <c r="D80" s="429"/>
    </row>
    <row r="81" spans="1:4">
      <c r="A81" s="161"/>
      <c r="B81" s="427"/>
      <c r="C81" s="428"/>
      <c r="D81" s="429"/>
    </row>
    <row r="82" spans="1:4">
      <c r="A82" s="163" t="s">
        <v>163</v>
      </c>
      <c r="B82" s="436" t="s">
        <v>164</v>
      </c>
      <c r="C82" s="437"/>
      <c r="D82" s="438"/>
    </row>
    <row r="83" spans="1:4">
      <c r="A83" s="74" t="s">
        <v>165</v>
      </c>
      <c r="B83" s="424" t="s">
        <v>201</v>
      </c>
      <c r="C83" s="425"/>
      <c r="D83" s="426"/>
    </row>
    <row r="84" spans="1:4">
      <c r="A84" s="161"/>
      <c r="B84" s="427"/>
      <c r="C84" s="428"/>
      <c r="D84" s="429"/>
    </row>
    <row r="85" spans="1:4">
      <c r="A85" s="161"/>
      <c r="B85" s="427"/>
      <c r="C85" s="428"/>
      <c r="D85" s="429"/>
    </row>
    <row r="86" spans="1:4">
      <c r="A86" s="162"/>
      <c r="B86" s="430"/>
      <c r="C86" s="431"/>
      <c r="D86" s="432"/>
    </row>
    <row r="87" spans="1:4">
      <c r="A87" s="79" t="s">
        <v>166</v>
      </c>
      <c r="B87" s="499" t="s">
        <v>193</v>
      </c>
      <c r="C87" s="500"/>
      <c r="D87" s="501"/>
    </row>
    <row r="88" spans="1:4">
      <c r="A88" s="75"/>
      <c r="B88" s="499"/>
      <c r="C88" s="500"/>
      <c r="D88" s="501"/>
    </row>
    <row r="89" spans="1:4" ht="30.75" customHeight="1">
      <c r="A89" s="272" t="s">
        <v>168</v>
      </c>
      <c r="B89" s="500" t="s">
        <v>194</v>
      </c>
      <c r="C89" s="500"/>
      <c r="D89" s="501"/>
    </row>
    <row r="90" spans="1:4" ht="15" customHeight="1">
      <c r="A90" s="74" t="s">
        <v>170</v>
      </c>
      <c r="B90" s="424" t="s">
        <v>173</v>
      </c>
      <c r="C90" s="425"/>
      <c r="D90" s="426"/>
    </row>
    <row r="91" spans="1:4">
      <c r="A91" s="162"/>
      <c r="B91" s="430"/>
      <c r="C91" s="431"/>
      <c r="D91" s="432"/>
    </row>
    <row r="92" spans="1:4">
      <c r="A92" s="74" t="s">
        <v>172</v>
      </c>
      <c r="B92" s="436" t="s">
        <v>175</v>
      </c>
      <c r="C92" s="437"/>
      <c r="D92" s="438"/>
    </row>
    <row r="93" spans="1:4">
      <c r="A93" s="79" t="s">
        <v>174</v>
      </c>
      <c r="B93" s="424" t="s">
        <v>167</v>
      </c>
      <c r="C93" s="425"/>
      <c r="D93" s="426"/>
    </row>
    <row r="94" spans="1:4">
      <c r="A94" s="77"/>
      <c r="B94" s="427"/>
      <c r="C94" s="428"/>
      <c r="D94" s="429"/>
    </row>
    <row r="95" spans="1:4">
      <c r="A95" s="75"/>
      <c r="B95" s="430"/>
      <c r="C95" s="431"/>
      <c r="D95" s="432"/>
    </row>
    <row r="96" spans="1:4">
      <c r="A96" s="161" t="s">
        <v>176</v>
      </c>
      <c r="B96" s="424" t="s">
        <v>169</v>
      </c>
      <c r="C96" s="425"/>
      <c r="D96" s="426"/>
    </row>
    <row r="97" spans="1:4">
      <c r="A97" s="162"/>
      <c r="B97" s="430"/>
      <c r="C97" s="431"/>
      <c r="D97" s="432"/>
    </row>
    <row r="98" spans="1:4">
      <c r="A98" s="74" t="s">
        <v>178</v>
      </c>
      <c r="B98" s="424" t="s">
        <v>171</v>
      </c>
      <c r="C98" s="425"/>
      <c r="D98" s="426"/>
    </row>
    <row r="99" spans="1:4">
      <c r="A99" s="162"/>
      <c r="B99" s="430"/>
      <c r="C99" s="431"/>
      <c r="D99" s="432"/>
    </row>
    <row r="100" spans="1:4">
      <c r="A100" s="74" t="s">
        <v>195</v>
      </c>
      <c r="B100" s="424" t="s">
        <v>177</v>
      </c>
      <c r="C100" s="425"/>
      <c r="D100" s="426"/>
    </row>
    <row r="101" spans="1:4">
      <c r="A101" s="162"/>
      <c r="B101" s="430"/>
      <c r="C101" s="431"/>
      <c r="D101" s="432"/>
    </row>
    <row r="102" spans="1:4" ht="30.75" customHeight="1" thickBot="1">
      <c r="A102" s="161" t="s">
        <v>182</v>
      </c>
      <c r="B102" s="452" t="s">
        <v>200</v>
      </c>
      <c r="C102" s="453"/>
      <c r="D102" s="454"/>
    </row>
    <row r="103" spans="1:4" ht="15.75" thickBot="1">
      <c r="A103" s="114" t="s">
        <v>48</v>
      </c>
      <c r="B103" s="108"/>
      <c r="C103" s="108"/>
      <c r="D103" s="115">
        <v>45593.39</v>
      </c>
    </row>
    <row r="104" spans="1:4" ht="15.75" thickBot="1">
      <c r="A104" s="530" t="s">
        <v>181</v>
      </c>
      <c r="B104" s="531"/>
      <c r="C104" s="531"/>
      <c r="D104" s="165"/>
    </row>
    <row r="105" spans="1:4" ht="15" customHeight="1">
      <c r="A105" s="219" t="s">
        <v>183</v>
      </c>
      <c r="B105" s="494" t="s">
        <v>1653</v>
      </c>
      <c r="C105" s="495"/>
      <c r="D105" s="165"/>
    </row>
    <row r="106" spans="1:4">
      <c r="A106" s="161"/>
      <c r="B106" s="427"/>
      <c r="C106" s="476"/>
      <c r="D106" s="116"/>
    </row>
    <row r="107" spans="1:4">
      <c r="A107" s="161"/>
      <c r="B107" s="427"/>
      <c r="C107" s="476"/>
      <c r="D107" s="116"/>
    </row>
    <row r="108" spans="1:4">
      <c r="A108" s="161"/>
      <c r="B108" s="427"/>
      <c r="C108" s="476"/>
      <c r="D108" s="116"/>
    </row>
    <row r="109" spans="1:4">
      <c r="A109" s="162"/>
      <c r="B109" s="430"/>
      <c r="C109" s="496"/>
      <c r="D109" s="154">
        <v>12982.45</v>
      </c>
    </row>
    <row r="110" spans="1:4">
      <c r="A110" s="74" t="s">
        <v>196</v>
      </c>
      <c r="B110" s="424" t="s">
        <v>311</v>
      </c>
      <c r="C110" s="493"/>
      <c r="D110" s="141"/>
    </row>
    <row r="111" spans="1:4">
      <c r="A111" s="162"/>
      <c r="B111" s="430"/>
      <c r="C111" s="496"/>
      <c r="D111" s="154">
        <v>357.32</v>
      </c>
    </row>
    <row r="112" spans="1:4" ht="15.75" thickBot="1">
      <c r="A112" s="74" t="s">
        <v>197</v>
      </c>
      <c r="B112" s="424" t="s">
        <v>1651</v>
      </c>
      <c r="C112" s="493"/>
      <c r="D112" s="141">
        <v>7313.05</v>
      </c>
    </row>
    <row r="113" spans="1:4" ht="15.75" thickBot="1">
      <c r="A113" s="214" t="s">
        <v>48</v>
      </c>
      <c r="B113" s="108"/>
      <c r="C113" s="108"/>
      <c r="D113" s="115">
        <f>SUM(D105:D112)</f>
        <v>20652.82</v>
      </c>
    </row>
    <row r="114" spans="1:4">
      <c r="A114" s="522" t="s">
        <v>53</v>
      </c>
      <c r="B114" s="523"/>
      <c r="C114" s="46"/>
      <c r="D114" s="33">
        <f>SUM(D31,D58,D103,D113)</f>
        <v>217329.56</v>
      </c>
    </row>
    <row r="115" spans="1:4" ht="11.25" customHeight="1">
      <c r="A115" s="687" t="s">
        <v>1686</v>
      </c>
      <c r="B115" s="687"/>
      <c r="C115" s="687"/>
      <c r="D115" s="688">
        <v>798590.94000000006</v>
      </c>
    </row>
    <row r="116" spans="1:4">
      <c r="A116" s="687"/>
      <c r="B116" s="687"/>
      <c r="C116" s="687"/>
      <c r="D116" s="688"/>
    </row>
    <row r="117" spans="1:4">
      <c r="A117" s="562" t="s">
        <v>1687</v>
      </c>
      <c r="B117" s="562"/>
      <c r="C117" s="562"/>
      <c r="D117" s="683">
        <v>195427.54</v>
      </c>
    </row>
    <row r="118" spans="1:4">
      <c r="A118" s="577"/>
      <c r="B118" s="577"/>
      <c r="C118" s="577"/>
      <c r="D118" s="471"/>
    </row>
    <row r="119" spans="1:4">
      <c r="A119" s="486" t="s">
        <v>1665</v>
      </c>
      <c r="B119" s="487"/>
      <c r="C119" s="488"/>
      <c r="D119" s="470">
        <v>23491.71</v>
      </c>
    </row>
    <row r="120" spans="1:4">
      <c r="A120" s="489"/>
      <c r="B120" s="490"/>
      <c r="C120" s="491"/>
      <c r="D120" s="492"/>
    </row>
    <row r="121" spans="1:4">
      <c r="A121" s="29"/>
      <c r="B121" s="29"/>
      <c r="C121" s="29"/>
      <c r="D121" s="29"/>
    </row>
    <row r="122" spans="1:4">
      <c r="A122" s="29"/>
      <c r="B122" s="29"/>
      <c r="C122" s="29"/>
      <c r="D122" s="29"/>
    </row>
    <row r="123" spans="1:4">
      <c r="A123" s="29"/>
      <c r="B123" s="29"/>
      <c r="C123" s="29"/>
      <c r="D123" s="29"/>
    </row>
    <row r="125" spans="1:4">
      <c r="A125" s="29"/>
      <c r="B125" s="29"/>
      <c r="C125" s="29"/>
      <c r="D125" s="29"/>
    </row>
    <row r="126" spans="1:4">
      <c r="A126" s="29"/>
      <c r="B126" s="29"/>
      <c r="C126" s="29"/>
      <c r="D126" s="29"/>
    </row>
  </sheetData>
  <mergeCells count="52">
    <mergeCell ref="B102:D102"/>
    <mergeCell ref="A104:C104"/>
    <mergeCell ref="B105:C109"/>
    <mergeCell ref="A114:B114"/>
    <mergeCell ref="A119:C120"/>
    <mergeCell ref="B110:C111"/>
    <mergeCell ref="B112:C112"/>
    <mergeCell ref="D119:D120"/>
    <mergeCell ref="A115:C116"/>
    <mergeCell ref="D115:D116"/>
    <mergeCell ref="A117:C118"/>
    <mergeCell ref="D117:D118"/>
    <mergeCell ref="A60:D60"/>
    <mergeCell ref="C39:C40"/>
    <mergeCell ref="D39:D40"/>
    <mergeCell ref="B69:D74"/>
    <mergeCell ref="B92:D92"/>
    <mergeCell ref="B76:D81"/>
    <mergeCell ref="B63:D65"/>
    <mergeCell ref="A66:A68"/>
    <mergeCell ref="B66:D68"/>
    <mergeCell ref="B93:D95"/>
    <mergeCell ref="B96:D97"/>
    <mergeCell ref="B98:D99"/>
    <mergeCell ref="B100:D101"/>
    <mergeCell ref="B82:D82"/>
    <mergeCell ref="B83:D86"/>
    <mergeCell ref="B87:D88"/>
    <mergeCell ref="B89:D89"/>
    <mergeCell ref="B90:D91"/>
    <mergeCell ref="A1:D1"/>
    <mergeCell ref="A3:B3"/>
    <mergeCell ref="A4:B4"/>
    <mergeCell ref="A5:B5"/>
    <mergeCell ref="A6:B6"/>
    <mergeCell ref="A7:B7"/>
    <mergeCell ref="A8:B8"/>
    <mergeCell ref="A9:B9"/>
    <mergeCell ref="A10:B10"/>
    <mergeCell ref="A12:D13"/>
    <mergeCell ref="A54:B54"/>
    <mergeCell ref="A56:B57"/>
    <mergeCell ref="A47:B47"/>
    <mergeCell ref="A41:B41"/>
    <mergeCell ref="A49:B50"/>
    <mergeCell ref="A45:B45"/>
    <mergeCell ref="A52:B52"/>
    <mergeCell ref="C42:C43"/>
    <mergeCell ref="D42:D43"/>
    <mergeCell ref="A39:B40"/>
    <mergeCell ref="C49:C50"/>
    <mergeCell ref="D49:D50"/>
  </mergeCells>
  <pageMargins left="0.43" right="0.4" top="0.57999999999999996" bottom="0.72" header="0.8" footer="0.72"/>
  <pageSetup paperSize="9" orientation="portrait" r:id="rId1"/>
</worksheet>
</file>

<file path=xl/worksheets/sheet47.xml><?xml version="1.0" encoding="utf-8"?>
<worksheet xmlns="http://schemas.openxmlformats.org/spreadsheetml/2006/main" xmlns:r="http://schemas.openxmlformats.org/officeDocument/2006/relationships">
  <dimension ref="A1:H148"/>
  <sheetViews>
    <sheetView topLeftCell="A121" zoomScale="80" zoomScaleNormal="80" workbookViewId="0">
      <selection activeCell="A128" sqref="A128:D131"/>
    </sheetView>
  </sheetViews>
  <sheetFormatPr defaultRowHeight="15"/>
  <cols>
    <col min="1" max="1" width="12.140625" customWidth="1"/>
    <col min="2" max="2" width="35.5703125" customWidth="1"/>
    <col min="3" max="3" width="21.5703125" customWidth="1"/>
    <col min="4" max="4" width="20.28515625" customWidth="1"/>
    <col min="5" max="5" width="11.140625" customWidth="1"/>
    <col min="6" max="6" width="11.7109375" bestFit="1" customWidth="1"/>
    <col min="7" max="9" width="11.42578125" bestFit="1" customWidth="1"/>
  </cols>
  <sheetData>
    <row r="1" spans="1:8" ht="15" customHeight="1">
      <c r="A1" s="473" t="s">
        <v>514</v>
      </c>
      <c r="B1" s="473"/>
      <c r="C1" s="473"/>
      <c r="D1" s="473"/>
    </row>
    <row r="2" spans="1:8">
      <c r="A2" s="30"/>
      <c r="B2" s="30"/>
      <c r="C2" s="30"/>
      <c r="D2" s="30"/>
    </row>
    <row r="3" spans="1:8">
      <c r="A3" s="474" t="s">
        <v>72</v>
      </c>
      <c r="B3" s="474"/>
      <c r="C3" s="30"/>
      <c r="D3" s="30"/>
    </row>
    <row r="4" spans="1:8">
      <c r="A4" s="481" t="s">
        <v>47</v>
      </c>
      <c r="B4" s="481"/>
      <c r="C4" s="30">
        <v>1974</v>
      </c>
      <c r="D4" s="30"/>
    </row>
    <row r="5" spans="1:8">
      <c r="A5" s="481" t="s">
        <v>44</v>
      </c>
      <c r="B5" s="481"/>
      <c r="C5" s="30">
        <v>90</v>
      </c>
      <c r="D5" s="30"/>
    </row>
    <row r="6" spans="1:8">
      <c r="A6" s="481" t="s">
        <v>45</v>
      </c>
      <c r="B6" s="481"/>
      <c r="C6" s="30">
        <v>5</v>
      </c>
      <c r="D6" s="30"/>
    </row>
    <row r="7" spans="1:8">
      <c r="A7" s="481" t="s">
        <v>46</v>
      </c>
      <c r="B7" s="481"/>
      <c r="C7" s="30">
        <v>6</v>
      </c>
      <c r="D7" s="30"/>
    </row>
    <row r="8" spans="1:8">
      <c r="A8" s="481" t="s">
        <v>51</v>
      </c>
      <c r="B8" s="481"/>
      <c r="C8" s="30">
        <v>4280.7</v>
      </c>
      <c r="D8" s="30"/>
    </row>
    <row r="9" spans="1:8">
      <c r="A9" s="481" t="s">
        <v>56</v>
      </c>
      <c r="B9" s="481"/>
      <c r="C9" s="66">
        <v>409</v>
      </c>
      <c r="D9" s="30"/>
    </row>
    <row r="10" spans="1:8">
      <c r="A10" s="481" t="s">
        <v>52</v>
      </c>
      <c r="B10" s="481"/>
      <c r="C10" s="30">
        <v>156</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273</v>
      </c>
      <c r="B16" s="39"/>
      <c r="C16" s="39"/>
      <c r="D16" s="85"/>
    </row>
    <row r="17" spans="1:4">
      <c r="A17" s="172" t="s">
        <v>801</v>
      </c>
      <c r="B17" s="48" t="s">
        <v>802</v>
      </c>
      <c r="C17" s="48"/>
      <c r="D17" s="105">
        <v>1001.13</v>
      </c>
    </row>
    <row r="18" spans="1:4">
      <c r="A18" s="140" t="s">
        <v>937</v>
      </c>
      <c r="B18" s="46" t="s">
        <v>726</v>
      </c>
      <c r="C18" s="46"/>
      <c r="D18" s="175">
        <v>29494.71</v>
      </c>
    </row>
    <row r="19" spans="1:4">
      <c r="A19" s="86" t="s">
        <v>248</v>
      </c>
      <c r="B19" s="39"/>
      <c r="C19" s="39"/>
      <c r="D19" s="85"/>
    </row>
    <row r="20" spans="1:4">
      <c r="A20" s="172" t="s">
        <v>803</v>
      </c>
      <c r="B20" s="48" t="s">
        <v>804</v>
      </c>
      <c r="C20" s="48"/>
      <c r="D20" s="105">
        <v>1781.43</v>
      </c>
    </row>
    <row r="21" spans="1:4">
      <c r="A21" s="140" t="s">
        <v>1079</v>
      </c>
      <c r="B21" s="46" t="s">
        <v>1080</v>
      </c>
      <c r="C21" s="46"/>
      <c r="D21" s="175">
        <v>552.98</v>
      </c>
    </row>
    <row r="22" spans="1:4">
      <c r="A22" s="84" t="s">
        <v>146</v>
      </c>
      <c r="B22" s="39"/>
      <c r="C22" s="39"/>
      <c r="D22" s="85"/>
    </row>
    <row r="23" spans="1:4">
      <c r="A23" s="86" t="s">
        <v>290</v>
      </c>
      <c r="B23" s="39"/>
      <c r="C23" s="39"/>
      <c r="D23" s="85"/>
    </row>
    <row r="24" spans="1:4">
      <c r="A24" s="87" t="s">
        <v>380</v>
      </c>
      <c r="B24" s="39" t="s">
        <v>1222</v>
      </c>
      <c r="C24" s="39"/>
      <c r="D24" s="85"/>
    </row>
    <row r="25" spans="1:4">
      <c r="A25" s="95"/>
      <c r="B25" s="48" t="s">
        <v>1223</v>
      </c>
      <c r="C25" s="48"/>
      <c r="D25" s="105">
        <v>3557.82</v>
      </c>
    </row>
    <row r="26" spans="1:4">
      <c r="A26" s="86" t="s">
        <v>294</v>
      </c>
      <c r="B26" s="39"/>
      <c r="C26" s="39"/>
      <c r="D26" s="85"/>
    </row>
    <row r="27" spans="1:4">
      <c r="A27" s="172" t="s">
        <v>359</v>
      </c>
      <c r="B27" s="48" t="s">
        <v>938</v>
      </c>
      <c r="C27" s="48"/>
      <c r="D27" s="105">
        <v>784.67</v>
      </c>
    </row>
    <row r="28" spans="1:4">
      <c r="A28" s="87" t="s">
        <v>1353</v>
      </c>
      <c r="B28" s="39" t="s">
        <v>1355</v>
      </c>
      <c r="C28" s="39"/>
      <c r="D28" s="85"/>
    </row>
    <row r="29" spans="1:4">
      <c r="A29" s="172" t="s">
        <v>1354</v>
      </c>
      <c r="B29" s="48" t="s">
        <v>1356</v>
      </c>
      <c r="C29" s="48"/>
      <c r="D29" s="105">
        <v>1951.91</v>
      </c>
    </row>
    <row r="30" spans="1:4">
      <c r="A30" s="84" t="s">
        <v>254</v>
      </c>
      <c r="B30" s="39"/>
      <c r="C30" s="39"/>
      <c r="D30" s="85"/>
    </row>
    <row r="31" spans="1:4">
      <c r="A31" s="84" t="s">
        <v>429</v>
      </c>
      <c r="B31" s="39"/>
      <c r="C31" s="39"/>
      <c r="D31" s="85"/>
    </row>
    <row r="32" spans="1:4">
      <c r="A32" s="87" t="s">
        <v>415</v>
      </c>
      <c r="B32" s="39"/>
      <c r="C32" s="39"/>
      <c r="D32" s="85"/>
    </row>
    <row r="33" spans="1:5">
      <c r="A33" s="87" t="s">
        <v>408</v>
      </c>
      <c r="B33" s="39"/>
      <c r="C33" s="39"/>
      <c r="D33" s="85"/>
    </row>
    <row r="34" spans="1:5">
      <c r="A34" s="87" t="s">
        <v>431</v>
      </c>
      <c r="B34" s="39"/>
      <c r="C34" s="39"/>
      <c r="D34" s="85"/>
    </row>
    <row r="35" spans="1:5">
      <c r="A35" s="87" t="s">
        <v>432</v>
      </c>
      <c r="B35" s="39"/>
      <c r="C35" s="39"/>
      <c r="D35" s="85"/>
    </row>
    <row r="36" spans="1:5">
      <c r="A36" s="172" t="s">
        <v>411</v>
      </c>
      <c r="B36" s="48"/>
      <c r="C36" s="48"/>
      <c r="D36" s="105"/>
    </row>
    <row r="37" spans="1:5">
      <c r="A37" s="238" t="s">
        <v>434</v>
      </c>
      <c r="B37" s="47"/>
      <c r="C37" s="47"/>
      <c r="D37" s="155"/>
    </row>
    <row r="38" spans="1:5">
      <c r="A38" s="172" t="s">
        <v>435</v>
      </c>
      <c r="B38" s="48"/>
      <c r="C38" s="48"/>
      <c r="D38" s="105">
        <v>46892.57</v>
      </c>
    </row>
    <row r="39" spans="1:5">
      <c r="A39" s="84" t="s">
        <v>221</v>
      </c>
      <c r="B39" s="39"/>
      <c r="C39" s="39"/>
      <c r="D39" s="85"/>
    </row>
    <row r="40" spans="1:5" s="4" customFormat="1">
      <c r="A40" s="87" t="s">
        <v>536</v>
      </c>
      <c r="B40" s="39"/>
      <c r="C40" s="39"/>
      <c r="D40" s="85"/>
    </row>
    <row r="41" spans="1:5" s="4" customFormat="1">
      <c r="A41" s="172" t="s">
        <v>535</v>
      </c>
      <c r="B41" s="48"/>
      <c r="C41" s="48"/>
      <c r="D41" s="105">
        <v>1879.9</v>
      </c>
    </row>
    <row r="42" spans="1:5" s="4" customFormat="1">
      <c r="A42" s="140" t="s">
        <v>537</v>
      </c>
      <c r="B42" s="46"/>
      <c r="C42" s="46"/>
      <c r="D42" s="175">
        <v>1751.46</v>
      </c>
    </row>
    <row r="43" spans="1:5" s="4" customFormat="1">
      <c r="A43" s="87" t="s">
        <v>799</v>
      </c>
      <c r="B43" s="39"/>
      <c r="C43" s="39"/>
      <c r="D43" s="85">
        <f>1083.05+2151.25</f>
        <v>3234.3</v>
      </c>
    </row>
    <row r="44" spans="1:5" ht="15.75" thickBot="1">
      <c r="A44" s="87" t="s">
        <v>800</v>
      </c>
      <c r="B44" s="39"/>
      <c r="C44" s="39"/>
      <c r="D44" s="85"/>
    </row>
    <row r="45" spans="1:5" ht="15.75" thickBot="1">
      <c r="A45" s="88" t="s">
        <v>48</v>
      </c>
      <c r="B45" s="89"/>
      <c r="C45" s="89"/>
      <c r="D45" s="90">
        <f>SUM(D15:D44)</f>
        <v>92882.880000000005</v>
      </c>
    </row>
    <row r="46" spans="1:5" s="29" customFormat="1" ht="12.75">
      <c r="A46" s="39"/>
      <c r="B46" s="39"/>
      <c r="C46" s="39"/>
      <c r="D46" s="39"/>
      <c r="E46" s="28"/>
    </row>
    <row r="47" spans="1:5">
      <c r="A47" s="103" t="s">
        <v>152</v>
      </c>
      <c r="B47" s="70"/>
      <c r="C47" s="63"/>
      <c r="D47" s="173"/>
    </row>
    <row r="48" spans="1:5" s="1" customFormat="1">
      <c r="A48" s="86" t="s">
        <v>255</v>
      </c>
      <c r="B48" s="41"/>
      <c r="C48" s="64"/>
      <c r="D48" s="116">
        <v>92368.38</v>
      </c>
    </row>
    <row r="49" spans="1:5">
      <c r="A49" s="86" t="s">
        <v>50</v>
      </c>
      <c r="B49" s="39"/>
      <c r="C49" s="52"/>
      <c r="D49" s="93"/>
    </row>
    <row r="50" spans="1:5">
      <c r="A50" s="172" t="s">
        <v>322</v>
      </c>
      <c r="B50" s="48"/>
      <c r="C50" s="24" t="s">
        <v>1552</v>
      </c>
      <c r="D50" s="96"/>
    </row>
    <row r="51" spans="1:5">
      <c r="A51" s="140" t="s">
        <v>324</v>
      </c>
      <c r="B51" s="46"/>
      <c r="C51" s="22" t="s">
        <v>1059</v>
      </c>
      <c r="D51" s="255"/>
    </row>
    <row r="52" spans="1:5" s="4" customFormat="1">
      <c r="A52" s="97" t="s">
        <v>326</v>
      </c>
      <c r="B52" s="59"/>
      <c r="C52" s="213" t="s">
        <v>41</v>
      </c>
      <c r="D52" s="187"/>
    </row>
    <row r="53" spans="1:5" s="4" customFormat="1">
      <c r="A53" s="506" t="s">
        <v>345</v>
      </c>
      <c r="B53" s="589"/>
      <c r="C53" s="455" t="s">
        <v>40</v>
      </c>
      <c r="D53" s="586"/>
    </row>
    <row r="54" spans="1:5" s="4" customFormat="1">
      <c r="A54" s="508"/>
      <c r="B54" s="548"/>
      <c r="C54" s="456"/>
      <c r="D54" s="587"/>
    </row>
    <row r="55" spans="1:5" s="4" customFormat="1">
      <c r="A55" s="459" t="s">
        <v>329</v>
      </c>
      <c r="B55" s="460"/>
      <c r="C55" s="183" t="s">
        <v>40</v>
      </c>
      <c r="D55" s="187"/>
    </row>
    <row r="56" spans="1:5" s="4" customFormat="1">
      <c r="A56" s="97" t="s">
        <v>330</v>
      </c>
      <c r="B56" s="54"/>
      <c r="C56" s="465" t="s">
        <v>41</v>
      </c>
      <c r="D56" s="586"/>
    </row>
    <row r="57" spans="1:5" s="4" customFormat="1">
      <c r="A57" s="98" t="s">
        <v>331</v>
      </c>
      <c r="B57" s="55"/>
      <c r="C57" s="466"/>
      <c r="D57" s="587"/>
    </row>
    <row r="58" spans="1:5">
      <c r="A58" s="101" t="s">
        <v>154</v>
      </c>
      <c r="B58" s="32"/>
      <c r="C58" s="60" t="s">
        <v>315</v>
      </c>
      <c r="D58" s="134">
        <v>25735.26</v>
      </c>
    </row>
    <row r="59" spans="1:5">
      <c r="A59" s="461" t="s">
        <v>187</v>
      </c>
      <c r="B59" s="462"/>
      <c r="C59" s="60" t="s">
        <v>34</v>
      </c>
      <c r="D59" s="134">
        <v>2233.6799999999998</v>
      </c>
    </row>
    <row r="60" spans="1:5">
      <c r="A60" s="101" t="s">
        <v>222</v>
      </c>
      <c r="B60" s="49"/>
      <c r="C60" s="60" t="s">
        <v>1553</v>
      </c>
      <c r="D60" s="134">
        <v>4499.87</v>
      </c>
    </row>
    <row r="61" spans="1:5">
      <c r="A61" s="461" t="s">
        <v>223</v>
      </c>
      <c r="B61" s="462"/>
      <c r="C61" s="60" t="s">
        <v>315</v>
      </c>
      <c r="D61" s="133">
        <v>14447.7</v>
      </c>
    </row>
    <row r="62" spans="1:5">
      <c r="A62" s="100" t="s">
        <v>249</v>
      </c>
      <c r="B62" s="58"/>
      <c r="C62" s="60" t="s">
        <v>805</v>
      </c>
      <c r="D62" s="132">
        <f>1073.9</f>
        <v>1073.9000000000001</v>
      </c>
    </row>
    <row r="63" spans="1:5">
      <c r="A63" s="100" t="s">
        <v>247</v>
      </c>
      <c r="B63" s="58"/>
      <c r="C63" s="60" t="s">
        <v>100</v>
      </c>
      <c r="D63" s="132">
        <v>608.37</v>
      </c>
    </row>
    <row r="64" spans="1:5">
      <c r="A64" s="100" t="s">
        <v>239</v>
      </c>
      <c r="B64" s="58"/>
      <c r="C64" s="60" t="s">
        <v>39</v>
      </c>
      <c r="D64" s="133">
        <v>3253.35</v>
      </c>
      <c r="E64" s="2"/>
    </row>
    <row r="65" spans="1:4">
      <c r="A65" s="561" t="s">
        <v>515</v>
      </c>
      <c r="B65" s="562"/>
      <c r="C65" s="357" t="s">
        <v>1357</v>
      </c>
      <c r="D65" s="133">
        <v>1036.8</v>
      </c>
    </row>
    <row r="66" spans="1:4">
      <c r="A66" s="461" t="s">
        <v>240</v>
      </c>
      <c r="B66" s="462"/>
      <c r="C66" s="60" t="s">
        <v>42</v>
      </c>
      <c r="D66" s="134">
        <v>27781.75</v>
      </c>
    </row>
    <row r="67" spans="1:4">
      <c r="A67" s="103" t="s">
        <v>50</v>
      </c>
      <c r="B67" s="47"/>
      <c r="C67" s="26"/>
      <c r="D67" s="104"/>
    </row>
    <row r="68" spans="1:4">
      <c r="A68" s="475" t="s">
        <v>347</v>
      </c>
      <c r="B68" s="476"/>
      <c r="C68" s="52"/>
      <c r="D68" s="80">
        <v>8810.7800000000007</v>
      </c>
    </row>
    <row r="69" spans="1:4" ht="15.75" thickBot="1">
      <c r="A69" s="475"/>
      <c r="B69" s="476"/>
      <c r="C69" s="107"/>
      <c r="D69" s="85"/>
    </row>
    <row r="70" spans="1:4" ht="15.75" thickBot="1">
      <c r="A70" s="114" t="s">
        <v>48</v>
      </c>
      <c r="B70" s="108"/>
      <c r="C70" s="108"/>
      <c r="D70" s="72">
        <f>SUM(D48,D58:D66)</f>
        <v>173039.05999999997</v>
      </c>
    </row>
    <row r="71" spans="1:4">
      <c r="A71" s="65"/>
      <c r="B71" s="39"/>
      <c r="C71" s="39"/>
      <c r="D71" s="37"/>
    </row>
    <row r="72" spans="1:4" ht="15" customHeight="1">
      <c r="A72" s="433" t="s">
        <v>180</v>
      </c>
      <c r="B72" s="433"/>
      <c r="C72" s="433"/>
      <c r="D72" s="433"/>
    </row>
    <row r="73" spans="1:4" ht="15.75" thickBot="1">
      <c r="A73" s="185"/>
      <c r="B73" s="185"/>
      <c r="C73" s="185"/>
      <c r="D73" s="185"/>
    </row>
    <row r="74" spans="1:4">
      <c r="A74" s="156" t="s">
        <v>130</v>
      </c>
      <c r="B74" s="122" t="s">
        <v>156</v>
      </c>
      <c r="C74" s="123"/>
      <c r="D74" s="124"/>
    </row>
    <row r="75" spans="1:4">
      <c r="A75" s="157" t="s">
        <v>131</v>
      </c>
      <c r="B75" s="424" t="s">
        <v>198</v>
      </c>
      <c r="C75" s="425"/>
      <c r="D75" s="426"/>
    </row>
    <row r="76" spans="1:4" ht="15" customHeight="1">
      <c r="A76" s="164"/>
      <c r="B76" s="427"/>
      <c r="C76" s="428"/>
      <c r="D76" s="429"/>
    </row>
    <row r="77" spans="1:4">
      <c r="A77" s="158"/>
      <c r="B77" s="427"/>
      <c r="C77" s="428"/>
      <c r="D77" s="429"/>
    </row>
    <row r="78" spans="1:4" ht="15" customHeight="1">
      <c r="A78" s="483" t="s">
        <v>132</v>
      </c>
      <c r="B78" s="424" t="s">
        <v>157</v>
      </c>
      <c r="C78" s="425"/>
      <c r="D78" s="426"/>
    </row>
    <row r="79" spans="1:4">
      <c r="A79" s="483"/>
      <c r="B79" s="427"/>
      <c r="C79" s="428"/>
      <c r="D79" s="429"/>
    </row>
    <row r="80" spans="1:4">
      <c r="A80" s="484"/>
      <c r="B80" s="430"/>
      <c r="C80" s="431"/>
      <c r="D80" s="432"/>
    </row>
    <row r="81" spans="1:4">
      <c r="A81" s="159" t="s">
        <v>159</v>
      </c>
      <c r="B81" s="424" t="s">
        <v>158</v>
      </c>
      <c r="C81" s="425"/>
      <c r="D81" s="426"/>
    </row>
    <row r="82" spans="1:4">
      <c r="A82" s="160"/>
      <c r="B82" s="427"/>
      <c r="C82" s="428"/>
      <c r="D82" s="429"/>
    </row>
    <row r="83" spans="1:4">
      <c r="A83" s="161"/>
      <c r="B83" s="427"/>
      <c r="C83" s="428"/>
      <c r="D83" s="429"/>
    </row>
    <row r="84" spans="1:4">
      <c r="A84" s="161"/>
      <c r="B84" s="427"/>
      <c r="C84" s="428"/>
      <c r="D84" s="429"/>
    </row>
    <row r="85" spans="1:4">
      <c r="A85" s="161"/>
      <c r="B85" s="427"/>
      <c r="C85" s="428"/>
      <c r="D85" s="429"/>
    </row>
    <row r="86" spans="1:4" ht="21" customHeight="1">
      <c r="A86" s="161"/>
      <c r="B86" s="427"/>
      <c r="C86" s="428"/>
      <c r="D86" s="429"/>
    </row>
    <row r="87" spans="1:4" ht="15" customHeight="1">
      <c r="A87" s="163" t="s">
        <v>160</v>
      </c>
      <c r="B87" s="45" t="s">
        <v>161</v>
      </c>
      <c r="C87" s="46"/>
      <c r="D87" s="126"/>
    </row>
    <row r="88" spans="1:4">
      <c r="A88" s="74" t="s">
        <v>162</v>
      </c>
      <c r="B88" s="424" t="s">
        <v>199</v>
      </c>
      <c r="C88" s="425"/>
      <c r="D88" s="426"/>
    </row>
    <row r="89" spans="1:4">
      <c r="A89" s="161"/>
      <c r="B89" s="427"/>
      <c r="C89" s="428"/>
      <c r="D89" s="429"/>
    </row>
    <row r="90" spans="1:4">
      <c r="A90" s="161"/>
      <c r="B90" s="427"/>
      <c r="C90" s="428"/>
      <c r="D90" s="429"/>
    </row>
    <row r="91" spans="1:4">
      <c r="A91" s="161"/>
      <c r="B91" s="427"/>
      <c r="C91" s="428"/>
      <c r="D91" s="429"/>
    </row>
    <row r="92" spans="1:4" ht="15" customHeight="1">
      <c r="A92" s="161"/>
      <c r="B92" s="427"/>
      <c r="C92" s="428"/>
      <c r="D92" s="429"/>
    </row>
    <row r="93" spans="1:4" ht="18" customHeight="1">
      <c r="A93" s="162"/>
      <c r="B93" s="430"/>
      <c r="C93" s="431"/>
      <c r="D93" s="432"/>
    </row>
    <row r="94" spans="1:4">
      <c r="A94" s="74" t="s">
        <v>163</v>
      </c>
      <c r="B94" s="436" t="s">
        <v>164</v>
      </c>
      <c r="C94" s="437"/>
      <c r="D94" s="438"/>
    </row>
    <row r="95" spans="1:4">
      <c r="A95" s="74" t="s">
        <v>165</v>
      </c>
      <c r="B95" s="424" t="s">
        <v>201</v>
      </c>
      <c r="C95" s="425"/>
      <c r="D95" s="426"/>
    </row>
    <row r="96" spans="1:4">
      <c r="A96" s="161"/>
      <c r="B96" s="427"/>
      <c r="C96" s="428"/>
      <c r="D96" s="429"/>
    </row>
    <row r="97" spans="1:4">
      <c r="A97" s="161"/>
      <c r="B97" s="427"/>
      <c r="C97" s="428"/>
      <c r="D97" s="429"/>
    </row>
    <row r="98" spans="1:4">
      <c r="A98" s="162"/>
      <c r="B98" s="430"/>
      <c r="C98" s="431"/>
      <c r="D98" s="432"/>
    </row>
    <row r="99" spans="1:4">
      <c r="A99" s="77" t="s">
        <v>166</v>
      </c>
      <c r="B99" s="496" t="s">
        <v>193</v>
      </c>
      <c r="C99" s="497"/>
      <c r="D99" s="498"/>
    </row>
    <row r="100" spans="1:4">
      <c r="A100" s="75"/>
      <c r="B100" s="499"/>
      <c r="C100" s="500"/>
      <c r="D100" s="501"/>
    </row>
    <row r="101" spans="1:4" ht="30.75" customHeight="1">
      <c r="A101" s="164" t="s">
        <v>168</v>
      </c>
      <c r="B101" s="500" t="s">
        <v>194</v>
      </c>
      <c r="C101" s="500"/>
      <c r="D101" s="501"/>
    </row>
    <row r="102" spans="1:4">
      <c r="A102" s="74" t="s">
        <v>170</v>
      </c>
      <c r="B102" s="424" t="s">
        <v>173</v>
      </c>
      <c r="C102" s="425"/>
      <c r="D102" s="426"/>
    </row>
    <row r="103" spans="1:4">
      <c r="A103" s="162"/>
      <c r="B103" s="430"/>
      <c r="C103" s="431"/>
      <c r="D103" s="432"/>
    </row>
    <row r="104" spans="1:4">
      <c r="A104" s="74" t="s">
        <v>172</v>
      </c>
      <c r="B104" s="436" t="s">
        <v>175</v>
      </c>
      <c r="C104" s="437"/>
      <c r="D104" s="438"/>
    </row>
    <row r="105" spans="1:4">
      <c r="A105" s="79" t="s">
        <v>174</v>
      </c>
      <c r="B105" s="424" t="s">
        <v>167</v>
      </c>
      <c r="C105" s="425"/>
      <c r="D105" s="426"/>
    </row>
    <row r="106" spans="1:4">
      <c r="A106" s="77"/>
      <c r="B106" s="427"/>
      <c r="C106" s="428"/>
      <c r="D106" s="429"/>
    </row>
    <row r="107" spans="1:4">
      <c r="A107" s="75"/>
      <c r="B107" s="430"/>
      <c r="C107" s="431"/>
      <c r="D107" s="432"/>
    </row>
    <row r="108" spans="1:4">
      <c r="A108" s="161" t="s">
        <v>176</v>
      </c>
      <c r="B108" s="424" t="s">
        <v>169</v>
      </c>
      <c r="C108" s="425"/>
      <c r="D108" s="426"/>
    </row>
    <row r="109" spans="1:4">
      <c r="A109" s="162"/>
      <c r="B109" s="430"/>
      <c r="C109" s="431"/>
      <c r="D109" s="432"/>
    </row>
    <row r="110" spans="1:4">
      <c r="A110" s="74" t="s">
        <v>178</v>
      </c>
      <c r="B110" s="424" t="s">
        <v>171</v>
      </c>
      <c r="C110" s="425"/>
      <c r="D110" s="426"/>
    </row>
    <row r="111" spans="1:4">
      <c r="A111" s="162"/>
      <c r="B111" s="430"/>
      <c r="C111" s="431"/>
      <c r="D111" s="432"/>
    </row>
    <row r="112" spans="1:4">
      <c r="A112" s="74" t="s">
        <v>195</v>
      </c>
      <c r="B112" s="424" t="s">
        <v>177</v>
      </c>
      <c r="C112" s="425"/>
      <c r="D112" s="426"/>
    </row>
    <row r="113" spans="1:4" s="5" customFormat="1">
      <c r="A113" s="162"/>
      <c r="B113" s="430"/>
      <c r="C113" s="431"/>
      <c r="D113" s="432"/>
    </row>
    <row r="114" spans="1:4" ht="31.5" customHeight="1" thickBot="1">
      <c r="A114" s="222" t="s">
        <v>182</v>
      </c>
      <c r="B114" s="615" t="s">
        <v>200</v>
      </c>
      <c r="C114" s="616"/>
      <c r="D114" s="617"/>
    </row>
    <row r="115" spans="1:4" ht="15.75" thickBot="1">
      <c r="A115" s="114" t="s">
        <v>48</v>
      </c>
      <c r="B115" s="108"/>
      <c r="C115" s="108"/>
      <c r="D115" s="115">
        <v>81932.600000000006</v>
      </c>
    </row>
    <row r="116" spans="1:4" ht="15.75" thickBot="1">
      <c r="A116" s="530" t="s">
        <v>181</v>
      </c>
      <c r="B116" s="531"/>
      <c r="C116" s="531"/>
      <c r="D116" s="165"/>
    </row>
    <row r="117" spans="1:4" ht="15" customHeight="1">
      <c r="A117" s="219" t="s">
        <v>183</v>
      </c>
      <c r="B117" s="494" t="s">
        <v>1653</v>
      </c>
      <c r="C117" s="495"/>
      <c r="D117" s="165"/>
    </row>
    <row r="118" spans="1:4">
      <c r="A118" s="161"/>
      <c r="B118" s="427"/>
      <c r="C118" s="476"/>
      <c r="D118" s="116"/>
    </row>
    <row r="119" spans="1:4">
      <c r="A119" s="161"/>
      <c r="B119" s="427"/>
      <c r="C119" s="476"/>
      <c r="D119" s="116"/>
    </row>
    <row r="120" spans="1:4">
      <c r="A120" s="161"/>
      <c r="B120" s="427"/>
      <c r="C120" s="476"/>
      <c r="D120" s="116"/>
    </row>
    <row r="121" spans="1:4">
      <c r="A121" s="161"/>
      <c r="B121" s="427"/>
      <c r="C121" s="476"/>
      <c r="D121" s="116"/>
    </row>
    <row r="122" spans="1:4">
      <c r="A122" s="162"/>
      <c r="B122" s="430"/>
      <c r="C122" s="496"/>
      <c r="D122" s="154">
        <v>23329.82</v>
      </c>
    </row>
    <row r="123" spans="1:4">
      <c r="A123" s="74" t="s">
        <v>196</v>
      </c>
      <c r="B123" s="424" t="s">
        <v>311</v>
      </c>
      <c r="C123" s="493"/>
      <c r="D123" s="141"/>
    </row>
    <row r="124" spans="1:4">
      <c r="A124" s="162"/>
      <c r="B124" s="430"/>
      <c r="C124" s="496"/>
      <c r="D124" s="154">
        <v>642.11</v>
      </c>
    </row>
    <row r="125" spans="1:4" ht="15.75" thickBot="1">
      <c r="A125" s="74" t="s">
        <v>197</v>
      </c>
      <c r="B125" s="424" t="s">
        <v>1651</v>
      </c>
      <c r="C125" s="493"/>
      <c r="D125" s="141">
        <v>13141.75</v>
      </c>
    </row>
    <row r="126" spans="1:4" ht="15.75" thickBot="1">
      <c r="A126" s="214" t="s">
        <v>48</v>
      </c>
      <c r="B126" s="108"/>
      <c r="C126" s="108"/>
      <c r="D126" s="115">
        <f>SUM(D117:D125)</f>
        <v>37113.68</v>
      </c>
    </row>
    <row r="127" spans="1:4">
      <c r="A127" s="522" t="s">
        <v>53</v>
      </c>
      <c r="B127" s="523"/>
      <c r="C127" s="46"/>
      <c r="D127" s="33">
        <f>SUM(D45,D70,D115,D126)</f>
        <v>384968.21999999991</v>
      </c>
    </row>
    <row r="128" spans="1:4">
      <c r="A128" s="687" t="s">
        <v>1686</v>
      </c>
      <c r="B128" s="687"/>
      <c r="C128" s="687"/>
      <c r="D128" s="688">
        <v>1589227.4399999997</v>
      </c>
    </row>
    <row r="129" spans="1:4">
      <c r="A129" s="687"/>
      <c r="B129" s="687"/>
      <c r="C129" s="687"/>
      <c r="D129" s="688"/>
    </row>
    <row r="130" spans="1:4">
      <c r="A130" s="562" t="s">
        <v>1687</v>
      </c>
      <c r="B130" s="562"/>
      <c r="C130" s="562"/>
      <c r="D130" s="683">
        <v>344940.17</v>
      </c>
    </row>
    <row r="131" spans="1:4">
      <c r="A131" s="577"/>
      <c r="B131" s="577"/>
      <c r="C131" s="577"/>
      <c r="D131" s="471"/>
    </row>
    <row r="132" spans="1:4">
      <c r="A132" s="486" t="s">
        <v>1665</v>
      </c>
      <c r="B132" s="487"/>
      <c r="C132" s="488"/>
      <c r="D132" s="470">
        <v>98911.99</v>
      </c>
    </row>
    <row r="133" spans="1:4">
      <c r="A133" s="489"/>
      <c r="B133" s="490"/>
      <c r="C133" s="491"/>
      <c r="D133" s="471"/>
    </row>
    <row r="134" spans="1:4">
      <c r="A134" s="29"/>
      <c r="B134" s="29"/>
      <c r="C134" s="29"/>
      <c r="D134" s="29"/>
    </row>
    <row r="136" spans="1:4">
      <c r="A136" s="29"/>
      <c r="B136" s="29"/>
      <c r="C136" s="29"/>
      <c r="D136" s="29"/>
    </row>
    <row r="137" spans="1:4">
      <c r="A137" s="29"/>
      <c r="B137" s="29"/>
      <c r="C137" s="29"/>
      <c r="D137" s="29"/>
    </row>
    <row r="138" spans="1:4">
      <c r="A138" s="29"/>
      <c r="B138" s="29"/>
      <c r="C138" s="29"/>
      <c r="D138" s="29"/>
    </row>
    <row r="139" spans="1:4">
      <c r="A139" s="29"/>
      <c r="B139" s="29"/>
      <c r="C139" s="29"/>
      <c r="D139" s="29"/>
    </row>
    <row r="140" spans="1:4">
      <c r="A140" s="656"/>
      <c r="B140" s="656"/>
      <c r="C140" s="656"/>
      <c r="D140" s="656"/>
    </row>
    <row r="141" spans="1:4">
      <c r="A141" s="29"/>
      <c r="B141" s="29"/>
      <c r="C141" s="29"/>
      <c r="D141" s="29"/>
    </row>
    <row r="142" spans="1:4">
      <c r="A142" s="29"/>
      <c r="B142" s="29"/>
      <c r="C142" s="29"/>
      <c r="D142" s="29"/>
    </row>
    <row r="146" spans="1:4">
      <c r="A146" s="29"/>
      <c r="B146" s="29"/>
      <c r="C146" s="29"/>
      <c r="D146" s="29"/>
    </row>
    <row r="147" spans="1:4">
      <c r="A147" s="29"/>
      <c r="B147" s="29"/>
      <c r="C147" s="29"/>
      <c r="D147" s="29"/>
    </row>
    <row r="148" spans="1:4">
      <c r="A148" s="29"/>
      <c r="B148" s="29"/>
      <c r="C148" s="29"/>
      <c r="D148" s="29"/>
    </row>
  </sheetData>
  <mergeCells count="50">
    <mergeCell ref="B104:D104"/>
    <mergeCell ref="B105:D107"/>
    <mergeCell ref="B108:D109"/>
    <mergeCell ref="B110:D111"/>
    <mergeCell ref="B112:D113"/>
    <mergeCell ref="B114:D114"/>
    <mergeCell ref="A116:C116"/>
    <mergeCell ref="A140:D140"/>
    <mergeCell ref="B117:C122"/>
    <mergeCell ref="A127:B127"/>
    <mergeCell ref="A132:C133"/>
    <mergeCell ref="B123:C124"/>
    <mergeCell ref="B125:C125"/>
    <mergeCell ref="D132:D133"/>
    <mergeCell ref="A128:C129"/>
    <mergeCell ref="D128:D129"/>
    <mergeCell ref="A130:C131"/>
    <mergeCell ref="D130:D131"/>
    <mergeCell ref="B99:D100"/>
    <mergeCell ref="B101:D101"/>
    <mergeCell ref="B102:D103"/>
    <mergeCell ref="A59:B59"/>
    <mergeCell ref="A61:B61"/>
    <mergeCell ref="B95:D98"/>
    <mergeCell ref="A72:D72"/>
    <mergeCell ref="B75:D77"/>
    <mergeCell ref="A78:A80"/>
    <mergeCell ref="B78:D80"/>
    <mergeCell ref="B81:D86"/>
    <mergeCell ref="B88:D93"/>
    <mergeCell ref="B94:D94"/>
    <mergeCell ref="A66:B66"/>
    <mergeCell ref="A68:B69"/>
    <mergeCell ref="A65:B65"/>
    <mergeCell ref="A7:B7"/>
    <mergeCell ref="A8:B8"/>
    <mergeCell ref="A9:B9"/>
    <mergeCell ref="A1:D1"/>
    <mergeCell ref="A3:B3"/>
    <mergeCell ref="A4:B4"/>
    <mergeCell ref="A5:B5"/>
    <mergeCell ref="A6:B6"/>
    <mergeCell ref="A55:B55"/>
    <mergeCell ref="C56:C57"/>
    <mergeCell ref="D56:D57"/>
    <mergeCell ref="A10:B10"/>
    <mergeCell ref="A53:B54"/>
    <mergeCell ref="C53:C54"/>
    <mergeCell ref="D53:D54"/>
    <mergeCell ref="A12:D13"/>
  </mergeCells>
  <pageMargins left="0.6" right="0.31" top="0.36" bottom="0.8" header="0.3" footer="0.3"/>
  <pageSetup paperSize="9" orientation="portrait" r:id="rId1"/>
</worksheet>
</file>

<file path=xl/worksheets/sheet48.xml><?xml version="1.0" encoding="utf-8"?>
<worksheet xmlns="http://schemas.openxmlformats.org/spreadsheetml/2006/main" xmlns:r="http://schemas.openxmlformats.org/officeDocument/2006/relationships">
  <dimension ref="A1:E128"/>
  <sheetViews>
    <sheetView topLeftCell="A112" zoomScale="80" zoomScaleNormal="80" workbookViewId="0">
      <selection activeCell="A118" sqref="A118:D121"/>
    </sheetView>
  </sheetViews>
  <sheetFormatPr defaultRowHeight="15"/>
  <cols>
    <col min="1" max="1" width="12.140625" customWidth="1"/>
    <col min="2" max="2" width="35.42578125" customWidth="1"/>
    <col min="3" max="3" width="25.28515625" customWidth="1"/>
    <col min="4" max="4" width="23.140625" customWidth="1"/>
    <col min="5" max="5" width="11.140625" customWidth="1"/>
    <col min="6" max="6" width="11.7109375" bestFit="1" customWidth="1"/>
    <col min="7" max="7" width="11.42578125" bestFit="1" customWidth="1"/>
    <col min="8" max="8" width="11.5703125" customWidth="1"/>
    <col min="9" max="9" width="11.42578125" bestFit="1" customWidth="1"/>
  </cols>
  <sheetData>
    <row r="1" spans="1:4" ht="15" customHeight="1">
      <c r="A1" s="473" t="s">
        <v>514</v>
      </c>
      <c r="B1" s="473"/>
      <c r="C1" s="473"/>
      <c r="D1" s="473"/>
    </row>
    <row r="2" spans="1:4">
      <c r="A2" s="474" t="s">
        <v>76</v>
      </c>
      <c r="B2" s="474"/>
      <c r="C2" s="30"/>
      <c r="D2" s="30"/>
    </row>
    <row r="3" spans="1:4">
      <c r="A3" s="481" t="s">
        <v>47</v>
      </c>
      <c r="B3" s="481"/>
      <c r="C3" s="30">
        <v>1976</v>
      </c>
      <c r="D3" s="30"/>
    </row>
    <row r="4" spans="1:4">
      <c r="A4" s="481" t="s">
        <v>44</v>
      </c>
      <c r="B4" s="481"/>
      <c r="C4" s="30">
        <v>72</v>
      </c>
      <c r="D4" s="30"/>
    </row>
    <row r="5" spans="1:4">
      <c r="A5" s="481" t="s">
        <v>45</v>
      </c>
      <c r="B5" s="481"/>
      <c r="C5" s="30">
        <v>5</v>
      </c>
      <c r="D5" s="30"/>
    </row>
    <row r="6" spans="1:4">
      <c r="A6" s="481" t="s">
        <v>46</v>
      </c>
      <c r="B6" s="481"/>
      <c r="C6" s="30">
        <v>5</v>
      </c>
      <c r="D6" s="30"/>
    </row>
    <row r="7" spans="1:4">
      <c r="A7" s="481" t="s">
        <v>51</v>
      </c>
      <c r="B7" s="481"/>
      <c r="C7" s="30">
        <v>3247.6</v>
      </c>
      <c r="D7" s="30"/>
    </row>
    <row r="8" spans="1:4">
      <c r="A8" s="481" t="s">
        <v>56</v>
      </c>
      <c r="B8" s="481"/>
      <c r="C8" s="66">
        <v>371.8</v>
      </c>
      <c r="D8" s="30"/>
    </row>
    <row r="9" spans="1:4">
      <c r="A9" s="481" t="s">
        <v>52</v>
      </c>
      <c r="B9" s="481"/>
      <c r="C9" s="30">
        <v>122</v>
      </c>
      <c r="D9" s="30"/>
    </row>
    <row r="10" spans="1:4">
      <c r="A10" s="479" t="s">
        <v>179</v>
      </c>
      <c r="B10" s="480"/>
      <c r="C10" s="480"/>
      <c r="D10" s="480"/>
    </row>
    <row r="11" spans="1:4" ht="15.75" thickBot="1">
      <c r="A11" s="479"/>
      <c r="B11" s="480"/>
      <c r="C11" s="480"/>
      <c r="D11" s="480"/>
    </row>
    <row r="12" spans="1:4">
      <c r="A12" s="81" t="s">
        <v>142</v>
      </c>
      <c r="B12" s="82"/>
      <c r="C12" s="82"/>
      <c r="D12" s="83"/>
    </row>
    <row r="13" spans="1:4">
      <c r="A13" s="84" t="s">
        <v>281</v>
      </c>
      <c r="B13" s="39"/>
      <c r="C13" s="39"/>
      <c r="D13" s="85"/>
    </row>
    <row r="14" spans="1:4">
      <c r="A14" s="86" t="s">
        <v>1497</v>
      </c>
      <c r="B14" s="39"/>
      <c r="C14" s="39"/>
      <c r="D14" s="85"/>
    </row>
    <row r="15" spans="1:4" s="4" customFormat="1">
      <c r="A15" s="87" t="s">
        <v>542</v>
      </c>
      <c r="B15" s="39" t="s">
        <v>543</v>
      </c>
      <c r="C15" s="39"/>
      <c r="D15" s="85">
        <v>1704.76</v>
      </c>
    </row>
    <row r="16" spans="1:4">
      <c r="A16" s="86" t="s">
        <v>387</v>
      </c>
      <c r="B16" s="39"/>
      <c r="C16" s="39"/>
      <c r="D16" s="85"/>
    </row>
    <row r="17" spans="1:4">
      <c r="A17" s="172" t="s">
        <v>544</v>
      </c>
      <c r="B17" s="48" t="s">
        <v>545</v>
      </c>
      <c r="C17" s="48"/>
      <c r="D17" s="105">
        <v>1104.2</v>
      </c>
    </row>
    <row r="18" spans="1:4">
      <c r="A18" s="87" t="s">
        <v>380</v>
      </c>
      <c r="B18" s="39" t="s">
        <v>809</v>
      </c>
      <c r="C18" s="39"/>
      <c r="D18" s="85"/>
    </row>
    <row r="19" spans="1:4">
      <c r="A19" s="172"/>
      <c r="B19" s="48" t="s">
        <v>810</v>
      </c>
      <c r="C19" s="48"/>
      <c r="D19" s="105">
        <v>966.84</v>
      </c>
    </row>
    <row r="20" spans="1:4">
      <c r="A20" s="86" t="s">
        <v>1499</v>
      </c>
      <c r="B20" s="39"/>
      <c r="C20" s="39"/>
      <c r="D20" s="85"/>
    </row>
    <row r="21" spans="1:4">
      <c r="A21" s="172" t="s">
        <v>811</v>
      </c>
      <c r="B21" s="48" t="s">
        <v>943</v>
      </c>
      <c r="C21" s="48"/>
      <c r="D21" s="105">
        <f>1044.79+916.13</f>
        <v>1960.92</v>
      </c>
    </row>
    <row r="22" spans="1:4">
      <c r="A22" s="84" t="s">
        <v>472</v>
      </c>
      <c r="B22" s="39"/>
      <c r="C22" s="39"/>
      <c r="D22" s="85"/>
    </row>
    <row r="23" spans="1:4">
      <c r="A23" s="84" t="s">
        <v>429</v>
      </c>
      <c r="B23" s="39"/>
      <c r="C23" s="39"/>
      <c r="D23" s="85"/>
    </row>
    <row r="24" spans="1:4">
      <c r="A24" s="87" t="s">
        <v>415</v>
      </c>
      <c r="B24" s="39"/>
      <c r="C24" s="39"/>
      <c r="D24" s="85"/>
    </row>
    <row r="25" spans="1:4">
      <c r="A25" s="87" t="s">
        <v>408</v>
      </c>
      <c r="B25" s="39"/>
      <c r="C25" s="39"/>
      <c r="D25" s="85"/>
    </row>
    <row r="26" spans="1:4">
      <c r="A26" s="87" t="s">
        <v>444</v>
      </c>
      <c r="B26" s="39"/>
      <c r="C26" s="39"/>
      <c r="D26" s="85"/>
    </row>
    <row r="27" spans="1:4">
      <c r="A27" s="87" t="s">
        <v>442</v>
      </c>
      <c r="B27" s="39"/>
      <c r="C27" s="39"/>
      <c r="D27" s="85"/>
    </row>
    <row r="28" spans="1:4">
      <c r="A28" s="87" t="s">
        <v>443</v>
      </c>
      <c r="B28" s="39"/>
      <c r="C28" s="39"/>
      <c r="D28" s="85"/>
    </row>
    <row r="29" spans="1:4">
      <c r="A29" s="87" t="s">
        <v>541</v>
      </c>
      <c r="B29" s="39"/>
      <c r="C29" s="39"/>
      <c r="D29" s="85"/>
    </row>
    <row r="30" spans="1:4">
      <c r="A30" s="87" t="s">
        <v>433</v>
      </c>
      <c r="B30" s="39"/>
      <c r="C30" s="39"/>
      <c r="D30" s="85"/>
    </row>
    <row r="31" spans="1:4">
      <c r="A31" s="172" t="s">
        <v>445</v>
      </c>
      <c r="B31" s="48"/>
      <c r="C31" s="48"/>
      <c r="D31" s="105">
        <v>49138.34</v>
      </c>
    </row>
    <row r="32" spans="1:4">
      <c r="A32" s="86" t="s">
        <v>258</v>
      </c>
      <c r="B32" s="39"/>
      <c r="C32" s="39"/>
      <c r="D32" s="85"/>
    </row>
    <row r="33" spans="1:4">
      <c r="A33" s="87" t="s">
        <v>812</v>
      </c>
      <c r="B33" s="39"/>
      <c r="C33" s="39"/>
      <c r="D33" s="85"/>
    </row>
    <row r="34" spans="1:4" ht="15.75" thickBot="1">
      <c r="A34" s="87"/>
      <c r="B34" s="39" t="s">
        <v>813</v>
      </c>
      <c r="C34" s="39"/>
      <c r="D34" s="85">
        <v>1370.59</v>
      </c>
    </row>
    <row r="35" spans="1:4" ht="15.75" thickBot="1">
      <c r="A35" s="88" t="s">
        <v>48</v>
      </c>
      <c r="B35" s="89"/>
      <c r="C35" s="89"/>
      <c r="D35" s="90">
        <f>SUM(D13:D34)</f>
        <v>56245.649999999994</v>
      </c>
    </row>
    <row r="36" spans="1:4">
      <c r="A36" s="81" t="s">
        <v>152</v>
      </c>
      <c r="B36" s="82"/>
      <c r="C36" s="91"/>
      <c r="D36" s="92"/>
    </row>
    <row r="37" spans="1:4" s="1" customFormat="1">
      <c r="A37" s="86" t="s">
        <v>255</v>
      </c>
      <c r="B37" s="41"/>
      <c r="C37" s="64"/>
      <c r="D37" s="116">
        <v>63590.16</v>
      </c>
    </row>
    <row r="38" spans="1:4">
      <c r="A38" s="86" t="s">
        <v>50</v>
      </c>
      <c r="B38" s="39"/>
      <c r="C38" s="52"/>
      <c r="D38" s="93"/>
    </row>
    <row r="39" spans="1:4">
      <c r="A39" s="87" t="s">
        <v>322</v>
      </c>
      <c r="B39" s="39"/>
      <c r="C39" s="25" t="s">
        <v>1560</v>
      </c>
      <c r="D39" s="93"/>
    </row>
    <row r="40" spans="1:4" s="4" customFormat="1">
      <c r="A40" s="97" t="s">
        <v>326</v>
      </c>
      <c r="B40" s="59"/>
      <c r="C40" s="213" t="s">
        <v>41</v>
      </c>
      <c r="D40" s="187"/>
    </row>
    <row r="41" spans="1:4" s="4" customFormat="1">
      <c r="A41" s="506" t="s">
        <v>334</v>
      </c>
      <c r="B41" s="589"/>
      <c r="C41" s="455" t="s">
        <v>40</v>
      </c>
      <c r="D41" s="586"/>
    </row>
    <row r="42" spans="1:4" s="4" customFormat="1">
      <c r="A42" s="508"/>
      <c r="B42" s="548"/>
      <c r="C42" s="456"/>
      <c r="D42" s="587"/>
    </row>
    <row r="43" spans="1:4" s="4" customFormat="1">
      <c r="A43" s="459" t="s">
        <v>329</v>
      </c>
      <c r="B43" s="460"/>
      <c r="C43" s="183" t="s">
        <v>40</v>
      </c>
      <c r="D43" s="187"/>
    </row>
    <row r="44" spans="1:4" s="4" customFormat="1">
      <c r="A44" s="97" t="s">
        <v>330</v>
      </c>
      <c r="B44" s="54"/>
      <c r="C44" s="465" t="s">
        <v>41</v>
      </c>
      <c r="D44" s="586"/>
    </row>
    <row r="45" spans="1:4" s="4" customFormat="1">
      <c r="A45" s="98" t="s">
        <v>331</v>
      </c>
      <c r="B45" s="55"/>
      <c r="C45" s="466"/>
      <c r="D45" s="587"/>
    </row>
    <row r="46" spans="1:4">
      <c r="A46" s="101" t="s">
        <v>154</v>
      </c>
      <c r="B46" s="32"/>
      <c r="C46" s="60" t="s">
        <v>315</v>
      </c>
      <c r="D46" s="134">
        <v>19515.3</v>
      </c>
    </row>
    <row r="47" spans="1:4">
      <c r="A47" s="461" t="s">
        <v>187</v>
      </c>
      <c r="B47" s="462"/>
      <c r="C47" s="60" t="s">
        <v>35</v>
      </c>
      <c r="D47" s="134">
        <f>1366.57</f>
        <v>1366.57</v>
      </c>
    </row>
    <row r="48" spans="1:4">
      <c r="A48" s="101" t="s">
        <v>222</v>
      </c>
      <c r="B48" s="49"/>
      <c r="C48" s="60" t="s">
        <v>1561</v>
      </c>
      <c r="D48" s="134">
        <v>1516.66</v>
      </c>
    </row>
    <row r="49" spans="1:5">
      <c r="A49" s="461" t="s">
        <v>223</v>
      </c>
      <c r="B49" s="462"/>
      <c r="C49" s="60" t="s">
        <v>315</v>
      </c>
      <c r="D49" s="133">
        <v>19583.02</v>
      </c>
    </row>
    <row r="50" spans="1:5">
      <c r="A50" s="100" t="s">
        <v>381</v>
      </c>
      <c r="B50" s="58"/>
      <c r="C50" s="60" t="s">
        <v>891</v>
      </c>
      <c r="D50" s="132">
        <v>1924.51</v>
      </c>
    </row>
    <row r="51" spans="1:5">
      <c r="A51" s="100" t="s">
        <v>247</v>
      </c>
      <c r="B51" s="58"/>
      <c r="C51" s="60" t="s">
        <v>102</v>
      </c>
      <c r="D51" s="132">
        <v>1221.27</v>
      </c>
    </row>
    <row r="52" spans="1:5">
      <c r="A52" s="95" t="s">
        <v>1562</v>
      </c>
      <c r="B52" s="51"/>
      <c r="C52" s="60" t="s">
        <v>1364</v>
      </c>
      <c r="D52" s="132">
        <v>1450.03</v>
      </c>
    </row>
    <row r="53" spans="1:5">
      <c r="A53" s="582" t="s">
        <v>256</v>
      </c>
      <c r="B53" s="487"/>
      <c r="C53" s="443" t="s">
        <v>266</v>
      </c>
      <c r="D53" s="668">
        <v>2207.17</v>
      </c>
    </row>
    <row r="54" spans="1:5">
      <c r="A54" s="585"/>
      <c r="B54" s="490"/>
      <c r="C54" s="469"/>
      <c r="D54" s="578"/>
    </row>
    <row r="55" spans="1:5">
      <c r="A55" s="100" t="s">
        <v>215</v>
      </c>
      <c r="B55" s="58"/>
      <c r="C55" s="60" t="s">
        <v>39</v>
      </c>
      <c r="D55" s="133">
        <v>2468.1999999999998</v>
      </c>
      <c r="E55" s="2"/>
    </row>
    <row r="56" spans="1:5">
      <c r="A56" s="461" t="s">
        <v>192</v>
      </c>
      <c r="B56" s="462"/>
      <c r="C56" s="60" t="s">
        <v>42</v>
      </c>
      <c r="D56" s="134">
        <v>21076.91</v>
      </c>
    </row>
    <row r="57" spans="1:5">
      <c r="A57" s="103" t="s">
        <v>50</v>
      </c>
      <c r="B57" s="47"/>
      <c r="C57" s="26"/>
      <c r="D57" s="104"/>
    </row>
    <row r="58" spans="1:5">
      <c r="A58" s="475" t="s">
        <v>347</v>
      </c>
      <c r="B58" s="476"/>
      <c r="C58" s="52"/>
      <c r="D58" s="80">
        <v>8625.1299999999992</v>
      </c>
    </row>
    <row r="59" spans="1:5" ht="15.75" thickBot="1">
      <c r="A59" s="475"/>
      <c r="B59" s="476"/>
      <c r="C59" s="107"/>
      <c r="D59" s="85"/>
    </row>
    <row r="60" spans="1:5" ht="15.75" thickBot="1">
      <c r="A60" s="114" t="s">
        <v>48</v>
      </c>
      <c r="B60" s="108"/>
      <c r="C60" s="108"/>
      <c r="D60" s="72">
        <f>SUM(D37,D46:D56)</f>
        <v>135919.80000000002</v>
      </c>
    </row>
    <row r="61" spans="1:5">
      <c r="A61" s="65"/>
      <c r="B61" s="39"/>
      <c r="C61" s="39"/>
      <c r="D61" s="37"/>
    </row>
    <row r="62" spans="1:5">
      <c r="A62" s="65"/>
      <c r="B62" s="39"/>
      <c r="C62" s="39"/>
      <c r="D62" s="37"/>
    </row>
    <row r="63" spans="1:5" ht="15" customHeight="1">
      <c r="A63" s="433" t="s">
        <v>180</v>
      </c>
      <c r="B63" s="433"/>
      <c r="C63" s="433"/>
      <c r="D63" s="433"/>
    </row>
    <row r="64" spans="1:5" ht="15.75" thickBot="1">
      <c r="A64" s="185"/>
      <c r="B64" s="185"/>
      <c r="C64" s="185"/>
      <c r="D64" s="185"/>
    </row>
    <row r="65" spans="1:4">
      <c r="A65" s="156" t="s">
        <v>130</v>
      </c>
      <c r="B65" s="122" t="s">
        <v>156</v>
      </c>
      <c r="C65" s="123"/>
      <c r="D65" s="124"/>
    </row>
    <row r="66" spans="1:4">
      <c r="A66" s="157" t="s">
        <v>131</v>
      </c>
      <c r="B66" s="424" t="s">
        <v>198</v>
      </c>
      <c r="C66" s="425"/>
      <c r="D66" s="426"/>
    </row>
    <row r="67" spans="1:4" ht="15" customHeight="1">
      <c r="A67" s="164"/>
      <c r="B67" s="427"/>
      <c r="C67" s="428"/>
      <c r="D67" s="429"/>
    </row>
    <row r="68" spans="1:4">
      <c r="A68" s="158"/>
      <c r="B68" s="427"/>
      <c r="C68" s="428"/>
      <c r="D68" s="429"/>
    </row>
    <row r="69" spans="1:4" ht="15" customHeight="1">
      <c r="A69" s="483" t="s">
        <v>132</v>
      </c>
      <c r="B69" s="424" t="s">
        <v>157</v>
      </c>
      <c r="C69" s="425"/>
      <c r="D69" s="426"/>
    </row>
    <row r="70" spans="1:4">
      <c r="A70" s="483"/>
      <c r="B70" s="427"/>
      <c r="C70" s="428"/>
      <c r="D70" s="429"/>
    </row>
    <row r="71" spans="1:4">
      <c r="A71" s="484"/>
      <c r="B71" s="430"/>
      <c r="C71" s="431"/>
      <c r="D71" s="432"/>
    </row>
    <row r="72" spans="1:4">
      <c r="A72" s="159" t="s">
        <v>159</v>
      </c>
      <c r="B72" s="424" t="s">
        <v>158</v>
      </c>
      <c r="C72" s="425"/>
      <c r="D72" s="426"/>
    </row>
    <row r="73" spans="1:4">
      <c r="A73" s="160"/>
      <c r="B73" s="427"/>
      <c r="C73" s="428"/>
      <c r="D73" s="429"/>
    </row>
    <row r="74" spans="1:4">
      <c r="A74" s="161"/>
      <c r="B74" s="427"/>
      <c r="C74" s="428"/>
      <c r="D74" s="429"/>
    </row>
    <row r="75" spans="1:4">
      <c r="A75" s="161"/>
      <c r="B75" s="427"/>
      <c r="C75" s="428"/>
      <c r="D75" s="429"/>
    </row>
    <row r="76" spans="1:4">
      <c r="A76" s="161"/>
      <c r="B76" s="427"/>
      <c r="C76" s="428"/>
      <c r="D76" s="429"/>
    </row>
    <row r="77" spans="1:4">
      <c r="A77" s="161"/>
      <c r="B77" s="427"/>
      <c r="C77" s="428"/>
      <c r="D77" s="429"/>
    </row>
    <row r="78" spans="1:4" ht="15" customHeight="1">
      <c r="A78" s="163" t="s">
        <v>160</v>
      </c>
      <c r="B78" s="45" t="s">
        <v>161</v>
      </c>
      <c r="C78" s="46"/>
      <c r="D78" s="126"/>
    </row>
    <row r="79" spans="1:4">
      <c r="A79" s="74" t="s">
        <v>162</v>
      </c>
      <c r="B79" s="424" t="s">
        <v>199</v>
      </c>
      <c r="C79" s="425"/>
      <c r="D79" s="426"/>
    </row>
    <row r="80" spans="1:4">
      <c r="A80" s="161"/>
      <c r="B80" s="427"/>
      <c r="C80" s="428"/>
      <c r="D80" s="429"/>
    </row>
    <row r="81" spans="1:4">
      <c r="A81" s="161"/>
      <c r="B81" s="427"/>
      <c r="C81" s="428"/>
      <c r="D81" s="429"/>
    </row>
    <row r="82" spans="1:4">
      <c r="A82" s="161"/>
      <c r="B82" s="427"/>
      <c r="C82" s="428"/>
      <c r="D82" s="429"/>
    </row>
    <row r="83" spans="1:4" ht="15" customHeight="1">
      <c r="A83" s="161"/>
      <c r="B83" s="427"/>
      <c r="C83" s="428"/>
      <c r="D83" s="429"/>
    </row>
    <row r="84" spans="1:4">
      <c r="A84" s="161"/>
      <c r="B84" s="427"/>
      <c r="C84" s="428"/>
      <c r="D84" s="429"/>
    </row>
    <row r="85" spans="1:4">
      <c r="A85" s="163" t="s">
        <v>163</v>
      </c>
      <c r="B85" s="436" t="s">
        <v>164</v>
      </c>
      <c r="C85" s="437"/>
      <c r="D85" s="438"/>
    </row>
    <row r="86" spans="1:4">
      <c r="A86" s="74" t="s">
        <v>165</v>
      </c>
      <c r="B86" s="424" t="s">
        <v>201</v>
      </c>
      <c r="C86" s="425"/>
      <c r="D86" s="426"/>
    </row>
    <row r="87" spans="1:4">
      <c r="A87" s="161"/>
      <c r="B87" s="427"/>
      <c r="C87" s="428"/>
      <c r="D87" s="429"/>
    </row>
    <row r="88" spans="1:4">
      <c r="A88" s="161"/>
      <c r="B88" s="427"/>
      <c r="C88" s="428"/>
      <c r="D88" s="429"/>
    </row>
    <row r="89" spans="1:4">
      <c r="A89" s="162"/>
      <c r="B89" s="430"/>
      <c r="C89" s="431"/>
      <c r="D89" s="432"/>
    </row>
    <row r="90" spans="1:4">
      <c r="A90" s="77" t="s">
        <v>166</v>
      </c>
      <c r="B90" s="496" t="s">
        <v>193</v>
      </c>
      <c r="C90" s="497"/>
      <c r="D90" s="498"/>
    </row>
    <row r="91" spans="1:4">
      <c r="A91" s="75"/>
      <c r="B91" s="499"/>
      <c r="C91" s="500"/>
      <c r="D91" s="501"/>
    </row>
    <row r="92" spans="1:4" ht="33" customHeight="1">
      <c r="A92" s="164" t="s">
        <v>168</v>
      </c>
      <c r="B92" s="500" t="s">
        <v>194</v>
      </c>
      <c r="C92" s="500"/>
      <c r="D92" s="501"/>
    </row>
    <row r="93" spans="1:4">
      <c r="A93" s="74" t="s">
        <v>170</v>
      </c>
      <c r="B93" s="424" t="s">
        <v>173</v>
      </c>
      <c r="C93" s="425"/>
      <c r="D93" s="426"/>
    </row>
    <row r="94" spans="1:4" s="1" customFormat="1">
      <c r="A94" s="162"/>
      <c r="B94" s="430"/>
      <c r="C94" s="431"/>
      <c r="D94" s="432"/>
    </row>
    <row r="95" spans="1:4" s="1" customFormat="1">
      <c r="A95" s="74" t="s">
        <v>172</v>
      </c>
      <c r="B95" s="436" t="s">
        <v>175</v>
      </c>
      <c r="C95" s="437"/>
      <c r="D95" s="438"/>
    </row>
    <row r="96" spans="1:4">
      <c r="A96" s="79" t="s">
        <v>174</v>
      </c>
      <c r="B96" s="424" t="s">
        <v>167</v>
      </c>
      <c r="C96" s="425"/>
      <c r="D96" s="426"/>
    </row>
    <row r="97" spans="1:4">
      <c r="A97" s="77"/>
      <c r="B97" s="427"/>
      <c r="C97" s="428"/>
      <c r="D97" s="429"/>
    </row>
    <row r="98" spans="1:4">
      <c r="A98" s="75"/>
      <c r="B98" s="430"/>
      <c r="C98" s="431"/>
      <c r="D98" s="432"/>
    </row>
    <row r="99" spans="1:4">
      <c r="A99" s="161" t="s">
        <v>176</v>
      </c>
      <c r="B99" s="424" t="s">
        <v>169</v>
      </c>
      <c r="C99" s="425"/>
      <c r="D99" s="426"/>
    </row>
    <row r="100" spans="1:4">
      <c r="A100" s="162"/>
      <c r="B100" s="430"/>
      <c r="C100" s="431"/>
      <c r="D100" s="432"/>
    </row>
    <row r="101" spans="1:4">
      <c r="A101" s="74" t="s">
        <v>178</v>
      </c>
      <c r="B101" s="424" t="s">
        <v>171</v>
      </c>
      <c r="C101" s="425"/>
      <c r="D101" s="426"/>
    </row>
    <row r="102" spans="1:4" s="5" customFormat="1">
      <c r="A102" s="162"/>
      <c r="B102" s="430"/>
      <c r="C102" s="431"/>
      <c r="D102" s="432"/>
    </row>
    <row r="103" spans="1:4">
      <c r="A103" s="74" t="s">
        <v>195</v>
      </c>
      <c r="B103" s="424" t="s">
        <v>177</v>
      </c>
      <c r="C103" s="425"/>
      <c r="D103" s="426"/>
    </row>
    <row r="104" spans="1:4">
      <c r="A104" s="162"/>
      <c r="B104" s="430"/>
      <c r="C104" s="431"/>
      <c r="D104" s="432"/>
    </row>
    <row r="105" spans="1:4" ht="15.75" thickBot="1">
      <c r="A105" s="161" t="s">
        <v>182</v>
      </c>
      <c r="B105" s="452" t="s">
        <v>200</v>
      </c>
      <c r="C105" s="453"/>
      <c r="D105" s="454"/>
    </row>
    <row r="106" spans="1:4" ht="15.75" thickBot="1">
      <c r="A106" s="114" t="s">
        <v>48</v>
      </c>
      <c r="B106" s="108"/>
      <c r="C106" s="108"/>
      <c r="D106" s="115">
        <v>62159.06</v>
      </c>
    </row>
    <row r="107" spans="1:4" ht="15.75" thickBot="1">
      <c r="A107" s="530" t="s">
        <v>181</v>
      </c>
      <c r="B107" s="531"/>
      <c r="C107" s="531"/>
      <c r="D107" s="165"/>
    </row>
    <row r="108" spans="1:4" ht="15" customHeight="1">
      <c r="A108" s="219" t="s">
        <v>183</v>
      </c>
      <c r="B108" s="494" t="s">
        <v>1658</v>
      </c>
      <c r="C108" s="495"/>
      <c r="D108" s="165"/>
    </row>
    <row r="109" spans="1:4">
      <c r="A109" s="161"/>
      <c r="B109" s="427"/>
      <c r="C109" s="476"/>
      <c r="D109" s="116"/>
    </row>
    <row r="110" spans="1:4">
      <c r="A110" s="161"/>
      <c r="B110" s="427"/>
      <c r="C110" s="476"/>
      <c r="D110" s="116"/>
    </row>
    <row r="111" spans="1:4">
      <c r="A111" s="161"/>
      <c r="B111" s="427"/>
      <c r="C111" s="476"/>
      <c r="D111" s="116"/>
    </row>
    <row r="112" spans="1:4">
      <c r="A112" s="162"/>
      <c r="B112" s="430"/>
      <c r="C112" s="496"/>
      <c r="D112" s="154">
        <v>17699.419999999998</v>
      </c>
    </row>
    <row r="113" spans="1:4">
      <c r="A113" s="74" t="s">
        <v>196</v>
      </c>
      <c r="B113" s="424" t="s">
        <v>311</v>
      </c>
      <c r="C113" s="493"/>
      <c r="D113" s="141"/>
    </row>
    <row r="114" spans="1:4">
      <c r="A114" s="162"/>
      <c r="B114" s="430"/>
      <c r="C114" s="496"/>
      <c r="D114" s="154">
        <v>487.14</v>
      </c>
    </row>
    <row r="115" spans="1:4" ht="15.75" thickBot="1">
      <c r="A115" s="74" t="s">
        <v>197</v>
      </c>
      <c r="B115" s="424" t="s">
        <v>1659</v>
      </c>
      <c r="C115" s="493"/>
      <c r="D115" s="141">
        <v>9970.1299999999992</v>
      </c>
    </row>
    <row r="116" spans="1:4" ht="15.75" thickBot="1">
      <c r="A116" s="214" t="s">
        <v>48</v>
      </c>
      <c r="B116" s="108"/>
      <c r="C116" s="108"/>
      <c r="D116" s="115">
        <f>SUM(D108:D115)</f>
        <v>28156.689999999995</v>
      </c>
    </row>
    <row r="117" spans="1:4">
      <c r="A117" s="522" t="s">
        <v>53</v>
      </c>
      <c r="B117" s="523"/>
      <c r="C117" s="46"/>
      <c r="D117" s="33">
        <f>SUM(D35,D60,D106,D116)</f>
        <v>282481.2</v>
      </c>
    </row>
    <row r="118" spans="1:4">
      <c r="A118" s="687" t="s">
        <v>1686</v>
      </c>
      <c r="B118" s="687"/>
      <c r="C118" s="687"/>
      <c r="D118" s="688">
        <v>1161869.5</v>
      </c>
    </row>
    <row r="119" spans="1:4">
      <c r="A119" s="687"/>
      <c r="B119" s="687"/>
      <c r="C119" s="687"/>
      <c r="D119" s="688"/>
    </row>
    <row r="120" spans="1:4">
      <c r="A120" s="562" t="s">
        <v>1687</v>
      </c>
      <c r="B120" s="562"/>
      <c r="C120" s="562"/>
      <c r="D120" s="683">
        <v>266440.46999999997</v>
      </c>
    </row>
    <row r="121" spans="1:4">
      <c r="A121" s="577"/>
      <c r="B121" s="577"/>
      <c r="C121" s="577"/>
      <c r="D121" s="471"/>
    </row>
    <row r="122" spans="1:4">
      <c r="A122" s="486" t="s">
        <v>1665</v>
      </c>
      <c r="B122" s="487"/>
      <c r="C122" s="488"/>
      <c r="D122" s="470">
        <v>79127.47</v>
      </c>
    </row>
    <row r="123" spans="1:4">
      <c r="A123" s="489"/>
      <c r="B123" s="490"/>
      <c r="C123" s="491"/>
      <c r="D123" s="492"/>
    </row>
    <row r="126" spans="1:4">
      <c r="A126" s="29"/>
      <c r="B126" s="29"/>
      <c r="C126" s="29"/>
      <c r="D126" s="29"/>
    </row>
    <row r="128" spans="1:4">
      <c r="A128" s="29"/>
      <c r="B128" s="29"/>
      <c r="C128" s="29"/>
      <c r="D128" s="29"/>
    </row>
  </sheetData>
  <mergeCells count="51">
    <mergeCell ref="A120:C121"/>
    <mergeCell ref="D120:D121"/>
    <mergeCell ref="A56:B56"/>
    <mergeCell ref="B99:D100"/>
    <mergeCell ref="B101:D102"/>
    <mergeCell ref="B103:D104"/>
    <mergeCell ref="B105:D105"/>
    <mergeCell ref="B95:D95"/>
    <mergeCell ref="B96:D98"/>
    <mergeCell ref="B72:D77"/>
    <mergeCell ref="B79:D84"/>
    <mergeCell ref="B85:D85"/>
    <mergeCell ref="B86:D89"/>
    <mergeCell ref="B90:D91"/>
    <mergeCell ref="D122:D123"/>
    <mergeCell ref="B92:D92"/>
    <mergeCell ref="B93:D94"/>
    <mergeCell ref="A58:B59"/>
    <mergeCell ref="A63:D63"/>
    <mergeCell ref="B66:D68"/>
    <mergeCell ref="B108:C112"/>
    <mergeCell ref="A117:B117"/>
    <mergeCell ref="A122:C123"/>
    <mergeCell ref="B113:C114"/>
    <mergeCell ref="B115:C115"/>
    <mergeCell ref="A107:C107"/>
    <mergeCell ref="A69:A71"/>
    <mergeCell ref="B69:D71"/>
    <mergeCell ref="A118:C119"/>
    <mergeCell ref="D118:D119"/>
    <mergeCell ref="D53:D54"/>
    <mergeCell ref="D44:D45"/>
    <mergeCell ref="A10:D11"/>
    <mergeCell ref="D41:D42"/>
    <mergeCell ref="A47:B47"/>
    <mergeCell ref="A43:B43"/>
    <mergeCell ref="C44:C45"/>
    <mergeCell ref="A49:B49"/>
    <mergeCell ref="A53:B54"/>
    <mergeCell ref="C53:C54"/>
    <mergeCell ref="A6:B6"/>
    <mergeCell ref="A7:B7"/>
    <mergeCell ref="A8:B8"/>
    <mergeCell ref="A41:B42"/>
    <mergeCell ref="C41:C42"/>
    <mergeCell ref="A9:B9"/>
    <mergeCell ref="A1:D1"/>
    <mergeCell ref="A2:B2"/>
    <mergeCell ref="A3:B3"/>
    <mergeCell ref="A4:B4"/>
    <mergeCell ref="A5:B5"/>
  </mergeCells>
  <pageMargins left="0.43" right="0.28999999999999998"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A1:E157"/>
  <sheetViews>
    <sheetView topLeftCell="A127" zoomScale="80" zoomScaleNormal="80" workbookViewId="0">
      <selection activeCell="A138" sqref="A138:D141"/>
    </sheetView>
  </sheetViews>
  <sheetFormatPr defaultRowHeight="15"/>
  <cols>
    <col min="1" max="1" width="12.28515625" customWidth="1"/>
    <col min="2" max="2" width="36" customWidth="1"/>
    <col min="3" max="3" width="24.5703125" customWidth="1"/>
    <col min="4" max="4" width="23.42578125" customWidth="1"/>
    <col min="5" max="5" width="10.28515625" bestFit="1" customWidth="1"/>
    <col min="6" max="6" width="11.7109375" bestFit="1" customWidth="1"/>
    <col min="7" max="9" width="10.28515625" bestFit="1" customWidth="1"/>
  </cols>
  <sheetData>
    <row r="1" spans="1:4" ht="15" customHeight="1">
      <c r="A1" s="473" t="s">
        <v>514</v>
      </c>
      <c r="B1" s="473"/>
      <c r="C1" s="473"/>
      <c r="D1" s="473"/>
    </row>
    <row r="2" spans="1:4">
      <c r="A2" s="474" t="s">
        <v>77</v>
      </c>
      <c r="B2" s="474"/>
      <c r="C2" s="30"/>
      <c r="D2" s="30"/>
    </row>
    <row r="3" spans="1:4">
      <c r="A3" s="481" t="s">
        <v>47</v>
      </c>
      <c r="B3" s="481"/>
      <c r="C3" s="30">
        <v>1937</v>
      </c>
      <c r="D3" s="30"/>
    </row>
    <row r="4" spans="1:4">
      <c r="A4" s="481" t="s">
        <v>44</v>
      </c>
      <c r="B4" s="481"/>
      <c r="C4" s="30">
        <v>24</v>
      </c>
      <c r="D4" s="30"/>
    </row>
    <row r="5" spans="1:4">
      <c r="A5" s="481" t="s">
        <v>45</v>
      </c>
      <c r="B5" s="481"/>
      <c r="C5" s="30">
        <v>4</v>
      </c>
      <c r="D5" s="30"/>
    </row>
    <row r="6" spans="1:4">
      <c r="A6" s="481" t="s">
        <v>46</v>
      </c>
      <c r="B6" s="481"/>
      <c r="C6" s="30">
        <v>3</v>
      </c>
      <c r="D6" s="30"/>
    </row>
    <row r="7" spans="1:4">
      <c r="A7" s="481" t="s">
        <v>51</v>
      </c>
      <c r="B7" s="481"/>
      <c r="C7" s="30">
        <v>1699.7</v>
      </c>
      <c r="D7" s="30"/>
    </row>
    <row r="8" spans="1:4">
      <c r="A8" s="481" t="s">
        <v>56</v>
      </c>
      <c r="B8" s="481"/>
      <c r="C8" s="66">
        <v>215.1</v>
      </c>
      <c r="D8" s="30"/>
    </row>
    <row r="9" spans="1:4">
      <c r="A9" s="481" t="s">
        <v>52</v>
      </c>
      <c r="B9" s="481"/>
      <c r="C9" s="30">
        <v>60</v>
      </c>
      <c r="D9" s="30"/>
    </row>
    <row r="10" spans="1:4" s="1" customFormat="1">
      <c r="A10" s="479" t="s">
        <v>179</v>
      </c>
      <c r="B10" s="480"/>
      <c r="C10" s="480"/>
      <c r="D10" s="480"/>
    </row>
    <row r="11" spans="1:4" s="1" customFormat="1" ht="15.75" thickBot="1">
      <c r="A11" s="480"/>
      <c r="B11" s="480"/>
      <c r="C11" s="480"/>
      <c r="D11" s="480"/>
    </row>
    <row r="12" spans="1:4" s="1" customFormat="1">
      <c r="A12" s="81" t="s">
        <v>142</v>
      </c>
      <c r="B12" s="82"/>
      <c r="C12" s="82"/>
      <c r="D12" s="83"/>
    </row>
    <row r="13" spans="1:4" s="1" customFormat="1">
      <c r="A13" s="84" t="s">
        <v>143</v>
      </c>
      <c r="B13" s="39"/>
      <c r="C13" s="39"/>
      <c r="D13" s="85"/>
    </row>
    <row r="14" spans="1:4" s="1" customFormat="1">
      <c r="A14" s="86" t="s">
        <v>251</v>
      </c>
      <c r="B14" s="39"/>
      <c r="C14" s="39"/>
      <c r="D14" s="85"/>
    </row>
    <row r="15" spans="1:4" s="170" customFormat="1">
      <c r="A15" s="87" t="s">
        <v>548</v>
      </c>
      <c r="B15" s="39"/>
      <c r="C15" s="39"/>
      <c r="D15" s="85"/>
    </row>
    <row r="16" spans="1:4" s="170" customFormat="1">
      <c r="A16" s="172" t="s">
        <v>549</v>
      </c>
      <c r="B16" s="48"/>
      <c r="C16" s="48"/>
      <c r="D16" s="105">
        <v>8427.17</v>
      </c>
    </row>
    <row r="17" spans="1:4" s="170" customFormat="1">
      <c r="A17" s="86" t="s">
        <v>252</v>
      </c>
      <c r="B17" s="39"/>
      <c r="C17" s="39"/>
      <c r="D17" s="85"/>
    </row>
    <row r="18" spans="1:4" s="170" customFormat="1">
      <c r="A18" s="87" t="s">
        <v>766</v>
      </c>
      <c r="B18" s="39" t="s">
        <v>814</v>
      </c>
      <c r="C18" s="39"/>
      <c r="D18" s="85"/>
    </row>
    <row r="19" spans="1:4" s="170" customFormat="1">
      <c r="A19" s="172"/>
      <c r="B19" s="48" t="s">
        <v>815</v>
      </c>
      <c r="C19" s="48"/>
      <c r="D19" s="105">
        <v>2772.66</v>
      </c>
    </row>
    <row r="20" spans="1:4" s="1" customFormat="1">
      <c r="A20" s="84" t="s">
        <v>280</v>
      </c>
      <c r="B20" s="39"/>
      <c r="C20" s="39"/>
      <c r="D20" s="85"/>
    </row>
    <row r="21" spans="1:4" s="1" customFormat="1">
      <c r="A21" s="86" t="s">
        <v>147</v>
      </c>
      <c r="B21" s="39"/>
      <c r="C21" s="39"/>
      <c r="D21" s="85"/>
    </row>
    <row r="22" spans="1:4" s="170" customFormat="1">
      <c r="A22" s="87" t="s">
        <v>1365</v>
      </c>
      <c r="B22" s="39" t="s">
        <v>662</v>
      </c>
      <c r="C22" s="39"/>
      <c r="D22" s="85"/>
    </row>
    <row r="23" spans="1:4" s="170" customFormat="1">
      <c r="A23" s="172"/>
      <c r="B23" s="48" t="s">
        <v>1366</v>
      </c>
      <c r="C23" s="48"/>
      <c r="D23" s="105">
        <f>1904.64+1943.87</f>
        <v>3848.51</v>
      </c>
    </row>
    <row r="24" spans="1:4" s="1" customFormat="1">
      <c r="A24" s="86" t="s">
        <v>148</v>
      </c>
      <c r="B24" s="39"/>
      <c r="C24" s="39"/>
      <c r="D24" s="85"/>
    </row>
    <row r="25" spans="1:4" s="1" customFormat="1">
      <c r="A25" s="87" t="s">
        <v>623</v>
      </c>
      <c r="B25" s="39" t="s">
        <v>659</v>
      </c>
      <c r="C25" s="39"/>
      <c r="D25" s="85"/>
    </row>
    <row r="26" spans="1:4" s="1" customFormat="1">
      <c r="A26" s="172"/>
      <c r="B26" s="48" t="s">
        <v>660</v>
      </c>
      <c r="C26" s="48"/>
      <c r="D26" s="105">
        <v>503.7</v>
      </c>
    </row>
    <row r="27" spans="1:4" s="1" customFormat="1">
      <c r="A27" s="87" t="s">
        <v>944</v>
      </c>
      <c r="B27" s="39" t="s">
        <v>945</v>
      </c>
      <c r="C27" s="39"/>
      <c r="D27" s="85"/>
    </row>
    <row r="28" spans="1:4" s="1" customFormat="1">
      <c r="A28" s="172"/>
      <c r="B28" s="48" t="s">
        <v>946</v>
      </c>
      <c r="C28" s="48"/>
      <c r="D28" s="105">
        <v>4794.57</v>
      </c>
    </row>
    <row r="29" spans="1:4" s="1" customFormat="1">
      <c r="A29" s="86" t="s">
        <v>285</v>
      </c>
      <c r="B29" s="39"/>
      <c r="C29" s="39"/>
      <c r="D29" s="85"/>
    </row>
    <row r="30" spans="1:4" s="1" customFormat="1">
      <c r="A30" s="87" t="s">
        <v>356</v>
      </c>
      <c r="B30" s="39" t="s">
        <v>1224</v>
      </c>
      <c r="C30" s="39"/>
      <c r="D30" s="85"/>
    </row>
    <row r="31" spans="1:4" s="1" customFormat="1">
      <c r="A31" s="87"/>
      <c r="B31" s="39" t="s">
        <v>1225</v>
      </c>
      <c r="C31" s="39"/>
      <c r="D31" s="85"/>
    </row>
    <row r="32" spans="1:4" s="1" customFormat="1">
      <c r="A32" s="87"/>
      <c r="B32" s="39" t="s">
        <v>1226</v>
      </c>
      <c r="C32" s="39"/>
      <c r="D32" s="85"/>
    </row>
    <row r="33" spans="1:4" s="1" customFormat="1">
      <c r="A33" s="87"/>
      <c r="B33" s="39" t="s">
        <v>1227</v>
      </c>
      <c r="C33" s="39"/>
      <c r="D33" s="85"/>
    </row>
    <row r="34" spans="1:4" s="1" customFormat="1">
      <c r="A34" s="172"/>
      <c r="B34" s="48" t="s">
        <v>1228</v>
      </c>
      <c r="C34" s="48"/>
      <c r="D34" s="105">
        <f>2294.91+4185.7</f>
        <v>6480.61</v>
      </c>
    </row>
    <row r="35" spans="1:4" s="1" customFormat="1">
      <c r="A35" s="103" t="s">
        <v>286</v>
      </c>
      <c r="B35" s="47"/>
      <c r="C35" s="47"/>
      <c r="D35" s="155"/>
    </row>
    <row r="36" spans="1:4" s="1" customFormat="1">
      <c r="A36" s="87" t="s">
        <v>359</v>
      </c>
      <c r="B36" s="39" t="s">
        <v>947</v>
      </c>
      <c r="C36" s="39"/>
      <c r="D36" s="85">
        <f>1435.54</f>
        <v>1435.54</v>
      </c>
    </row>
    <row r="37" spans="1:4" s="1" customFormat="1">
      <c r="A37" s="47"/>
      <c r="B37" s="47"/>
      <c r="C37" s="47"/>
      <c r="D37" s="47"/>
    </row>
    <row r="38" spans="1:4" s="1" customFormat="1">
      <c r="A38" s="180" t="s">
        <v>202</v>
      </c>
      <c r="B38" s="47"/>
      <c r="C38" s="47"/>
      <c r="D38" s="155"/>
    </row>
    <row r="39" spans="1:4" s="1" customFormat="1">
      <c r="A39" s="84" t="s">
        <v>429</v>
      </c>
      <c r="B39" s="39"/>
      <c r="C39" s="39"/>
      <c r="D39" s="85"/>
    </row>
    <row r="40" spans="1:4" s="1" customFormat="1">
      <c r="A40" s="87" t="s">
        <v>415</v>
      </c>
      <c r="B40" s="39"/>
      <c r="C40" s="39"/>
      <c r="D40" s="85"/>
    </row>
    <row r="41" spans="1:4" s="1" customFormat="1">
      <c r="A41" s="87" t="s">
        <v>408</v>
      </c>
      <c r="B41" s="39"/>
      <c r="C41" s="39"/>
      <c r="D41" s="85"/>
    </row>
    <row r="42" spans="1:4" s="1" customFormat="1">
      <c r="A42" s="87" t="s">
        <v>446</v>
      </c>
      <c r="B42" s="39"/>
      <c r="C42" s="39"/>
      <c r="D42" s="168"/>
    </row>
    <row r="43" spans="1:4" s="1" customFormat="1">
      <c r="A43" s="87" t="s">
        <v>442</v>
      </c>
      <c r="B43" s="39"/>
      <c r="C43" s="39"/>
      <c r="D43" s="168"/>
    </row>
    <row r="44" spans="1:4" s="1" customFormat="1">
      <c r="A44" s="87" t="s">
        <v>443</v>
      </c>
      <c r="B44" s="39"/>
      <c r="C44" s="39"/>
      <c r="D44" s="168"/>
    </row>
    <row r="45" spans="1:4" s="1" customFormat="1">
      <c r="A45" s="87" t="s">
        <v>546</v>
      </c>
      <c r="B45" s="39"/>
      <c r="C45" s="39"/>
      <c r="D45" s="168"/>
    </row>
    <row r="46" spans="1:4" s="1" customFormat="1">
      <c r="A46" s="172" t="s">
        <v>547</v>
      </c>
      <c r="B46" s="48"/>
      <c r="C46" s="48"/>
      <c r="D46" s="266">
        <v>51178.54</v>
      </c>
    </row>
    <row r="47" spans="1:4" s="1" customFormat="1">
      <c r="A47" s="86" t="s">
        <v>203</v>
      </c>
      <c r="B47" s="39"/>
      <c r="C47" s="39"/>
      <c r="D47" s="168"/>
    </row>
    <row r="48" spans="1:4" s="1" customFormat="1">
      <c r="A48" s="87" t="s">
        <v>948</v>
      </c>
      <c r="B48" s="39" t="s">
        <v>949</v>
      </c>
      <c r="C48" s="39"/>
      <c r="D48" s="168"/>
    </row>
    <row r="49" spans="1:5" s="1" customFormat="1">
      <c r="A49" s="94" t="s">
        <v>735</v>
      </c>
      <c r="B49" s="48" t="s">
        <v>950</v>
      </c>
      <c r="C49" s="48"/>
      <c r="D49" s="266">
        <v>6976.82</v>
      </c>
    </row>
    <row r="50" spans="1:5" s="1" customFormat="1">
      <c r="A50" s="87"/>
      <c r="B50" s="47" t="s">
        <v>951</v>
      </c>
      <c r="C50" s="47"/>
      <c r="D50" s="104"/>
    </row>
    <row r="51" spans="1:5" s="1" customFormat="1">
      <c r="A51" s="87"/>
      <c r="B51" s="48" t="s">
        <v>952</v>
      </c>
      <c r="C51" s="48"/>
      <c r="D51" s="266">
        <v>10382.540000000001</v>
      </c>
    </row>
    <row r="52" spans="1:5" s="1" customFormat="1">
      <c r="A52" s="87"/>
      <c r="B52" s="39" t="s">
        <v>953</v>
      </c>
      <c r="C52" s="39"/>
      <c r="D52" s="168"/>
    </row>
    <row r="53" spans="1:5" s="1" customFormat="1" ht="15.75" thickBot="1">
      <c r="A53" s="87"/>
      <c r="B53" s="39" t="s">
        <v>954</v>
      </c>
      <c r="C53" s="39"/>
      <c r="D53" s="352">
        <v>1701</v>
      </c>
    </row>
    <row r="54" spans="1:5" s="1" customFormat="1" ht="15.75" thickBot="1">
      <c r="A54" s="88" t="s">
        <v>48</v>
      </c>
      <c r="B54" s="89"/>
      <c r="C54" s="89"/>
      <c r="D54" s="90">
        <f>SUM(D13:D53)</f>
        <v>98501.66</v>
      </c>
    </row>
    <row r="55" spans="1:5" s="29" customFormat="1" ht="13.5" thickBot="1">
      <c r="A55" s="295"/>
      <c r="B55" s="108"/>
      <c r="C55" s="108"/>
      <c r="D55" s="296"/>
      <c r="E55" s="28"/>
    </row>
    <row r="56" spans="1:5" s="1" customFormat="1">
      <c r="A56" s="81" t="s">
        <v>152</v>
      </c>
      <c r="B56" s="82"/>
      <c r="C56" s="91"/>
      <c r="D56" s="92"/>
    </row>
    <row r="57" spans="1:5" s="1" customFormat="1">
      <c r="A57" s="86" t="s">
        <v>255</v>
      </c>
      <c r="B57" s="41"/>
      <c r="C57" s="64"/>
      <c r="D57" s="116">
        <v>28945.919999999998</v>
      </c>
    </row>
    <row r="58" spans="1:5" s="1" customFormat="1">
      <c r="A58" s="86" t="s">
        <v>50</v>
      </c>
      <c r="B58" s="39"/>
      <c r="C58" s="52"/>
      <c r="D58" s="93"/>
    </row>
    <row r="59" spans="1:5" s="1" customFormat="1">
      <c r="A59" s="87" t="s">
        <v>322</v>
      </c>
      <c r="B59" s="39"/>
      <c r="C59" s="25" t="s">
        <v>1544</v>
      </c>
      <c r="D59" s="93"/>
    </row>
    <row r="60" spans="1:5" s="1" customFormat="1">
      <c r="A60" s="87" t="s">
        <v>324</v>
      </c>
      <c r="B60" s="39"/>
      <c r="C60" s="25" t="s">
        <v>317</v>
      </c>
      <c r="D60" s="93"/>
    </row>
    <row r="61" spans="1:5" s="170" customFormat="1">
      <c r="A61" s="97" t="s">
        <v>326</v>
      </c>
      <c r="B61" s="59"/>
      <c r="C61" s="213" t="s">
        <v>41</v>
      </c>
      <c r="D61" s="187"/>
    </row>
    <row r="62" spans="1:5" s="170" customFormat="1">
      <c r="A62" s="506" t="s">
        <v>334</v>
      </c>
      <c r="B62" s="589"/>
      <c r="C62" s="455" t="s">
        <v>40</v>
      </c>
      <c r="D62" s="586"/>
    </row>
    <row r="63" spans="1:5" s="170" customFormat="1">
      <c r="A63" s="508"/>
      <c r="B63" s="548"/>
      <c r="C63" s="456"/>
      <c r="D63" s="587"/>
    </row>
    <row r="64" spans="1:5" s="170" customFormat="1">
      <c r="A64" s="459" t="s">
        <v>329</v>
      </c>
      <c r="B64" s="460"/>
      <c r="C64" s="183" t="s">
        <v>40</v>
      </c>
      <c r="D64" s="187"/>
    </row>
    <row r="65" spans="1:5" s="170" customFormat="1">
      <c r="A65" s="97" t="s">
        <v>330</v>
      </c>
      <c r="B65" s="54"/>
      <c r="C65" s="465" t="s">
        <v>41</v>
      </c>
      <c r="D65" s="586"/>
    </row>
    <row r="66" spans="1:5" s="170" customFormat="1">
      <c r="A66" s="98" t="s">
        <v>331</v>
      </c>
      <c r="B66" s="55"/>
      <c r="C66" s="466"/>
      <c r="D66" s="587"/>
    </row>
    <row r="67" spans="1:5" s="1" customFormat="1">
      <c r="A67" s="101" t="s">
        <v>154</v>
      </c>
      <c r="B67" s="32"/>
      <c r="C67" s="60" t="s">
        <v>315</v>
      </c>
      <c r="D67" s="134">
        <v>10258.370000000001</v>
      </c>
    </row>
    <row r="68" spans="1:5" s="1" customFormat="1">
      <c r="A68" s="461" t="s">
        <v>187</v>
      </c>
      <c r="B68" s="462"/>
      <c r="C68" s="60" t="s">
        <v>36</v>
      </c>
      <c r="D68" s="134">
        <f>725.46</f>
        <v>725.46</v>
      </c>
    </row>
    <row r="69" spans="1:5" s="1" customFormat="1">
      <c r="A69" s="101" t="s">
        <v>222</v>
      </c>
      <c r="B69" s="49"/>
      <c r="C69" s="60" t="s">
        <v>1660</v>
      </c>
      <c r="D69" s="134">
        <v>1675.76</v>
      </c>
    </row>
    <row r="70" spans="1:5" s="1" customFormat="1">
      <c r="A70" s="461" t="s">
        <v>223</v>
      </c>
      <c r="B70" s="462"/>
      <c r="C70" s="60" t="s">
        <v>315</v>
      </c>
      <c r="D70" s="133">
        <v>10246.56</v>
      </c>
    </row>
    <row r="71" spans="1:5" s="1" customFormat="1">
      <c r="A71" s="100" t="s">
        <v>190</v>
      </c>
      <c r="B71" s="58"/>
      <c r="C71" s="60" t="s">
        <v>103</v>
      </c>
      <c r="D71" s="132">
        <v>1260.6199999999999</v>
      </c>
    </row>
    <row r="72" spans="1:5" s="1" customFormat="1">
      <c r="A72" s="669" t="s">
        <v>304</v>
      </c>
      <c r="B72" s="670"/>
      <c r="C72" s="443" t="s">
        <v>298</v>
      </c>
      <c r="D72" s="134">
        <v>1100</v>
      </c>
    </row>
    <row r="73" spans="1:5" s="1" customFormat="1">
      <c r="A73" s="212" t="s">
        <v>305</v>
      </c>
      <c r="B73" s="69"/>
      <c r="C73" s="469"/>
      <c r="D73" s="133">
        <v>500</v>
      </c>
    </row>
    <row r="74" spans="1:5" s="1" customFormat="1">
      <c r="A74" s="549" t="s">
        <v>1327</v>
      </c>
      <c r="B74" s="550"/>
      <c r="C74" s="443" t="s">
        <v>1367</v>
      </c>
      <c r="D74" s="445">
        <v>17294.599999999999</v>
      </c>
    </row>
    <row r="75" spans="1:5" s="1" customFormat="1">
      <c r="A75" s="551"/>
      <c r="B75" s="552"/>
      <c r="C75" s="469"/>
      <c r="D75" s="505"/>
    </row>
    <row r="76" spans="1:5" s="1" customFormat="1">
      <c r="A76" s="100" t="s">
        <v>215</v>
      </c>
      <c r="B76" s="58"/>
      <c r="C76" s="60" t="s">
        <v>39</v>
      </c>
      <c r="D76" s="133">
        <v>1291.45</v>
      </c>
      <c r="E76" s="7"/>
    </row>
    <row r="77" spans="1:5" s="1" customFormat="1">
      <c r="A77" s="461" t="s">
        <v>192</v>
      </c>
      <c r="B77" s="462"/>
      <c r="C77" s="60" t="s">
        <v>42</v>
      </c>
      <c r="D77" s="134">
        <v>11028.18</v>
      </c>
    </row>
    <row r="78" spans="1:5" s="1" customFormat="1">
      <c r="A78" s="103" t="s">
        <v>50</v>
      </c>
      <c r="B78" s="47"/>
      <c r="C78" s="26"/>
      <c r="D78" s="104"/>
    </row>
    <row r="79" spans="1:5" s="1" customFormat="1">
      <c r="A79" s="475" t="s">
        <v>347</v>
      </c>
      <c r="B79" s="476"/>
      <c r="C79" s="52"/>
      <c r="D79" s="80">
        <v>17591.990000000002</v>
      </c>
    </row>
    <row r="80" spans="1:5" s="1" customFormat="1" ht="15.75" thickBot="1">
      <c r="A80" s="475"/>
      <c r="B80" s="476"/>
      <c r="C80" s="107"/>
      <c r="D80" s="85"/>
    </row>
    <row r="81" spans="1:4" s="1" customFormat="1" ht="15.75" thickBot="1">
      <c r="A81" s="114" t="s">
        <v>48</v>
      </c>
      <c r="B81" s="108"/>
      <c r="C81" s="108"/>
      <c r="D81" s="72">
        <f>SUM(D57,D67:D77)</f>
        <v>84326.920000000013</v>
      </c>
    </row>
    <row r="82" spans="1:4" s="1" customFormat="1">
      <c r="A82" s="65"/>
      <c r="B82" s="39"/>
      <c r="C82" s="39"/>
      <c r="D82" s="37"/>
    </row>
    <row r="83" spans="1:4" s="1" customFormat="1" ht="15" customHeight="1">
      <c r="A83" s="433" t="s">
        <v>180</v>
      </c>
      <c r="B83" s="433"/>
      <c r="C83" s="433"/>
      <c r="D83" s="433"/>
    </row>
    <row r="84" spans="1:4" s="1" customFormat="1" ht="15.75" thickBot="1">
      <c r="A84" s="185"/>
      <c r="B84" s="185"/>
      <c r="C84" s="185"/>
      <c r="D84" s="185"/>
    </row>
    <row r="85" spans="1:4" s="1" customFormat="1">
      <c r="A85" s="156" t="s">
        <v>130</v>
      </c>
      <c r="B85" s="122" t="s">
        <v>156</v>
      </c>
      <c r="C85" s="123"/>
      <c r="D85" s="124"/>
    </row>
    <row r="86" spans="1:4" s="1" customFormat="1">
      <c r="A86" s="157" t="s">
        <v>131</v>
      </c>
      <c r="B86" s="424" t="s">
        <v>198</v>
      </c>
      <c r="C86" s="425"/>
      <c r="D86" s="426"/>
    </row>
    <row r="87" spans="1:4" s="1" customFormat="1" ht="15" customHeight="1">
      <c r="A87" s="164"/>
      <c r="B87" s="427"/>
      <c r="C87" s="428"/>
      <c r="D87" s="429"/>
    </row>
    <row r="88" spans="1:4" s="1" customFormat="1">
      <c r="A88" s="158"/>
      <c r="B88" s="430"/>
      <c r="C88" s="431"/>
      <c r="D88" s="432"/>
    </row>
    <row r="89" spans="1:4" s="1" customFormat="1" ht="15" customHeight="1">
      <c r="A89" s="568" t="s">
        <v>132</v>
      </c>
      <c r="B89" s="424" t="s">
        <v>157</v>
      </c>
      <c r="C89" s="425"/>
      <c r="D89" s="426"/>
    </row>
    <row r="90" spans="1:4" s="1" customFormat="1">
      <c r="A90" s="483"/>
      <c r="B90" s="427"/>
      <c r="C90" s="428"/>
      <c r="D90" s="429"/>
    </row>
    <row r="91" spans="1:4" s="1" customFormat="1">
      <c r="A91" s="484"/>
      <c r="B91" s="430"/>
      <c r="C91" s="431"/>
      <c r="D91" s="432"/>
    </row>
    <row r="92" spans="1:4" s="1" customFormat="1">
      <c r="A92" s="159" t="s">
        <v>159</v>
      </c>
      <c r="B92" s="424" t="s">
        <v>158</v>
      </c>
      <c r="C92" s="425"/>
      <c r="D92" s="426"/>
    </row>
    <row r="93" spans="1:4" s="1" customFormat="1">
      <c r="A93" s="160"/>
      <c r="B93" s="427"/>
      <c r="C93" s="428"/>
      <c r="D93" s="429"/>
    </row>
    <row r="94" spans="1:4" s="1" customFormat="1">
      <c r="A94" s="161"/>
      <c r="B94" s="427"/>
      <c r="C94" s="428"/>
      <c r="D94" s="429"/>
    </row>
    <row r="95" spans="1:4" s="1" customFormat="1">
      <c r="A95" s="161"/>
      <c r="B95" s="427"/>
      <c r="C95" s="428"/>
      <c r="D95" s="429"/>
    </row>
    <row r="96" spans="1:4" s="1" customFormat="1">
      <c r="A96" s="161"/>
      <c r="B96" s="427"/>
      <c r="C96" s="428"/>
      <c r="D96" s="429"/>
    </row>
    <row r="97" spans="1:4" s="1" customFormat="1">
      <c r="A97" s="161"/>
      <c r="B97" s="427"/>
      <c r="C97" s="428"/>
      <c r="D97" s="429"/>
    </row>
    <row r="98" spans="1:4" s="1" customFormat="1" ht="15" customHeight="1">
      <c r="A98" s="163" t="s">
        <v>160</v>
      </c>
      <c r="B98" s="45" t="s">
        <v>161</v>
      </c>
      <c r="C98" s="46"/>
      <c r="D98" s="126"/>
    </row>
    <row r="99" spans="1:4" s="1" customFormat="1">
      <c r="A99" s="74" t="s">
        <v>162</v>
      </c>
      <c r="B99" s="424" t="s">
        <v>199</v>
      </c>
      <c r="C99" s="425"/>
      <c r="D99" s="426"/>
    </row>
    <row r="100" spans="1:4" s="1" customFormat="1">
      <c r="A100" s="161"/>
      <c r="B100" s="427"/>
      <c r="C100" s="428"/>
      <c r="D100" s="429"/>
    </row>
    <row r="101" spans="1:4" s="1" customFormat="1">
      <c r="A101" s="161"/>
      <c r="B101" s="427"/>
      <c r="C101" s="428"/>
      <c r="D101" s="429"/>
    </row>
    <row r="102" spans="1:4" s="1" customFormat="1">
      <c r="A102" s="161"/>
      <c r="B102" s="427"/>
      <c r="C102" s="428"/>
      <c r="D102" s="429"/>
    </row>
    <row r="103" spans="1:4" s="1" customFormat="1" ht="15" customHeight="1">
      <c r="A103" s="161"/>
      <c r="B103" s="427"/>
      <c r="C103" s="428"/>
      <c r="D103" s="429"/>
    </row>
    <row r="104" spans="1:4" s="1" customFormat="1">
      <c r="A104" s="161"/>
      <c r="B104" s="427"/>
      <c r="C104" s="428"/>
      <c r="D104" s="429"/>
    </row>
    <row r="105" spans="1:4" s="1" customFormat="1">
      <c r="A105" s="163" t="s">
        <v>163</v>
      </c>
      <c r="B105" s="436" t="s">
        <v>164</v>
      </c>
      <c r="C105" s="437"/>
      <c r="D105" s="438"/>
    </row>
    <row r="106" spans="1:4" s="1" customFormat="1">
      <c r="A106" s="74" t="s">
        <v>165</v>
      </c>
      <c r="B106" s="424" t="s">
        <v>201</v>
      </c>
      <c r="C106" s="425"/>
      <c r="D106" s="426"/>
    </row>
    <row r="107" spans="1:4" s="1" customFormat="1">
      <c r="A107" s="161"/>
      <c r="B107" s="427"/>
      <c r="C107" s="428"/>
      <c r="D107" s="429"/>
    </row>
    <row r="108" spans="1:4" s="1" customFormat="1">
      <c r="A108" s="161"/>
      <c r="B108" s="427"/>
      <c r="C108" s="428"/>
      <c r="D108" s="429"/>
    </row>
    <row r="109" spans="1:4" s="1" customFormat="1">
      <c r="A109" s="162"/>
      <c r="B109" s="430"/>
      <c r="C109" s="431"/>
      <c r="D109" s="432"/>
    </row>
    <row r="110" spans="1:4" s="1" customFormat="1">
      <c r="A110" s="77" t="s">
        <v>166</v>
      </c>
      <c r="B110" s="496" t="s">
        <v>193</v>
      </c>
      <c r="C110" s="497"/>
      <c r="D110" s="498"/>
    </row>
    <row r="111" spans="1:4" s="1" customFormat="1">
      <c r="A111" s="75"/>
      <c r="B111" s="499"/>
      <c r="C111" s="500"/>
      <c r="D111" s="501"/>
    </row>
    <row r="112" spans="1:4" s="1" customFormat="1" ht="30" customHeight="1">
      <c r="A112" s="164" t="s">
        <v>168</v>
      </c>
      <c r="B112" s="500" t="s">
        <v>194</v>
      </c>
      <c r="C112" s="500"/>
      <c r="D112" s="501"/>
    </row>
    <row r="113" spans="1:4" s="1" customFormat="1">
      <c r="A113" s="74" t="s">
        <v>170</v>
      </c>
      <c r="B113" s="424" t="s">
        <v>173</v>
      </c>
      <c r="C113" s="425"/>
      <c r="D113" s="426"/>
    </row>
    <row r="114" spans="1:4" s="1" customFormat="1">
      <c r="A114" s="162"/>
      <c r="B114" s="430"/>
      <c r="C114" s="431"/>
      <c r="D114" s="432"/>
    </row>
    <row r="115" spans="1:4" s="1" customFormat="1">
      <c r="A115" s="74" t="s">
        <v>172</v>
      </c>
      <c r="B115" s="436" t="s">
        <v>175</v>
      </c>
      <c r="C115" s="437"/>
      <c r="D115" s="438"/>
    </row>
    <row r="116" spans="1:4">
      <c r="A116" s="79" t="s">
        <v>174</v>
      </c>
      <c r="B116" s="424" t="s">
        <v>167</v>
      </c>
      <c r="C116" s="425"/>
      <c r="D116" s="426"/>
    </row>
    <row r="117" spans="1:4">
      <c r="A117" s="77"/>
      <c r="B117" s="427"/>
      <c r="C117" s="428"/>
      <c r="D117" s="429"/>
    </row>
    <row r="118" spans="1:4" ht="14.25" customHeight="1">
      <c r="A118" s="75"/>
      <c r="B118" s="430"/>
      <c r="C118" s="431"/>
      <c r="D118" s="432"/>
    </row>
    <row r="119" spans="1:4">
      <c r="A119" s="161" t="s">
        <v>176</v>
      </c>
      <c r="B119" s="424" t="s">
        <v>169</v>
      </c>
      <c r="C119" s="425"/>
      <c r="D119" s="426"/>
    </row>
    <row r="120" spans="1:4">
      <c r="A120" s="162"/>
      <c r="B120" s="430"/>
      <c r="C120" s="431"/>
      <c r="D120" s="432"/>
    </row>
    <row r="121" spans="1:4" s="5" customFormat="1">
      <c r="A121" s="74" t="s">
        <v>178</v>
      </c>
      <c r="B121" s="424" t="s">
        <v>171</v>
      </c>
      <c r="C121" s="425"/>
      <c r="D121" s="426"/>
    </row>
    <row r="122" spans="1:4">
      <c r="A122" s="162"/>
      <c r="B122" s="430"/>
      <c r="C122" s="431"/>
      <c r="D122" s="432"/>
    </row>
    <row r="123" spans="1:4">
      <c r="A123" s="74" t="s">
        <v>195</v>
      </c>
      <c r="B123" s="424" t="s">
        <v>177</v>
      </c>
      <c r="C123" s="425"/>
      <c r="D123" s="426"/>
    </row>
    <row r="124" spans="1:4">
      <c r="A124" s="162"/>
      <c r="B124" s="430"/>
      <c r="C124" s="431"/>
      <c r="D124" s="432"/>
    </row>
    <row r="125" spans="1:4" ht="15.75" thickBot="1">
      <c r="A125" s="161" t="s">
        <v>182</v>
      </c>
      <c r="B125" s="452" t="s">
        <v>200</v>
      </c>
      <c r="C125" s="453"/>
      <c r="D125" s="454"/>
    </row>
    <row r="126" spans="1:4" ht="15.75" thickBot="1">
      <c r="A126" s="114" t="s">
        <v>48</v>
      </c>
      <c r="B126" s="108"/>
      <c r="C126" s="108"/>
      <c r="D126" s="115">
        <v>32523.84</v>
      </c>
    </row>
    <row r="127" spans="1:4" ht="15.75" thickBot="1">
      <c r="A127" s="530" t="s">
        <v>181</v>
      </c>
      <c r="B127" s="531"/>
      <c r="C127" s="531"/>
      <c r="D127" s="165"/>
    </row>
    <row r="128" spans="1:4" ht="15" customHeight="1">
      <c r="A128" s="219" t="s">
        <v>183</v>
      </c>
      <c r="B128" s="494" t="s">
        <v>1653</v>
      </c>
      <c r="C128" s="495"/>
      <c r="D128" s="165"/>
    </row>
    <row r="129" spans="1:4">
      <c r="A129" s="161"/>
      <c r="B129" s="427"/>
      <c r="C129" s="476"/>
      <c r="D129" s="116"/>
    </row>
    <row r="130" spans="1:4">
      <c r="A130" s="161"/>
      <c r="B130" s="427"/>
      <c r="C130" s="476"/>
      <c r="D130" s="116"/>
    </row>
    <row r="131" spans="1:4">
      <c r="A131" s="161"/>
      <c r="B131" s="427"/>
      <c r="C131" s="476"/>
      <c r="D131" s="116"/>
    </row>
    <row r="132" spans="1:4">
      <c r="A132" s="162"/>
      <c r="B132" s="430"/>
      <c r="C132" s="496"/>
      <c r="D132" s="154">
        <v>9260.9699999999993</v>
      </c>
    </row>
    <row r="133" spans="1:4">
      <c r="A133" s="74" t="s">
        <v>196</v>
      </c>
      <c r="B133" s="424" t="s">
        <v>311</v>
      </c>
      <c r="C133" s="493"/>
      <c r="D133" s="141"/>
    </row>
    <row r="134" spans="1:4">
      <c r="A134" s="162"/>
      <c r="B134" s="430"/>
      <c r="C134" s="496"/>
      <c r="D134" s="154">
        <v>255</v>
      </c>
    </row>
    <row r="135" spans="1:4" ht="15.75" thickBot="1">
      <c r="A135" s="74" t="s">
        <v>197</v>
      </c>
      <c r="B135" s="424" t="s">
        <v>1651</v>
      </c>
      <c r="C135" s="493"/>
      <c r="D135" s="141">
        <v>5216.7299999999996</v>
      </c>
    </row>
    <row r="136" spans="1:4" ht="15.75" thickBot="1">
      <c r="A136" s="404" t="s">
        <v>48</v>
      </c>
      <c r="B136" s="108"/>
      <c r="C136" s="108"/>
      <c r="D136" s="115">
        <f>SUM(D128:D135)</f>
        <v>14732.699999999999</v>
      </c>
    </row>
    <row r="137" spans="1:4">
      <c r="A137" s="592" t="s">
        <v>53</v>
      </c>
      <c r="B137" s="593"/>
      <c r="C137" s="123"/>
      <c r="D137" s="361">
        <f>SUM(D54,D81,D126,D136)</f>
        <v>230085.12000000002</v>
      </c>
    </row>
    <row r="138" spans="1:4">
      <c r="A138" s="687" t="s">
        <v>1686</v>
      </c>
      <c r="B138" s="687"/>
      <c r="C138" s="687"/>
      <c r="D138" s="688">
        <v>682576.53</v>
      </c>
    </row>
    <row r="139" spans="1:4">
      <c r="A139" s="687"/>
      <c r="B139" s="687"/>
      <c r="C139" s="687"/>
      <c r="D139" s="688"/>
    </row>
    <row r="140" spans="1:4">
      <c r="A140" s="562" t="s">
        <v>1687</v>
      </c>
      <c r="B140" s="562"/>
      <c r="C140" s="562"/>
      <c r="D140" s="683">
        <v>140420.95000000001</v>
      </c>
    </row>
    <row r="141" spans="1:4">
      <c r="A141" s="577"/>
      <c r="B141" s="577"/>
      <c r="C141" s="577"/>
      <c r="D141" s="471"/>
    </row>
    <row r="142" spans="1:4" ht="15.75" thickBot="1">
      <c r="A142" s="594" t="s">
        <v>1665</v>
      </c>
      <c r="B142" s="595"/>
      <c r="C142" s="596"/>
      <c r="D142" s="362">
        <v>154723.67000000001</v>
      </c>
    </row>
    <row r="144" spans="1:4">
      <c r="A144" s="657"/>
      <c r="B144" s="657"/>
      <c r="C144" s="657"/>
      <c r="D144" s="657"/>
    </row>
    <row r="145" spans="1:4">
      <c r="A145" s="29"/>
      <c r="B145" s="29"/>
      <c r="C145" s="29"/>
      <c r="D145" s="29"/>
    </row>
    <row r="146" spans="1:4">
      <c r="A146" s="29"/>
      <c r="B146" s="29"/>
      <c r="C146" s="29"/>
      <c r="D146" s="29"/>
    </row>
    <row r="147" spans="1:4">
      <c r="A147" s="29"/>
      <c r="B147" s="29"/>
      <c r="C147" s="29"/>
      <c r="D147" s="29"/>
    </row>
    <row r="148" spans="1:4">
      <c r="A148" s="29"/>
      <c r="B148" s="29"/>
      <c r="C148" s="29"/>
      <c r="D148" s="29"/>
    </row>
    <row r="149" spans="1:4">
      <c r="A149" s="656"/>
      <c r="B149" s="656"/>
      <c r="C149" s="656"/>
      <c r="D149" s="656"/>
    </row>
    <row r="150" spans="1:4">
      <c r="A150" s="29"/>
      <c r="B150" s="29"/>
      <c r="C150" s="29"/>
      <c r="D150" s="29"/>
    </row>
    <row r="151" spans="1:4">
      <c r="A151" s="29"/>
      <c r="B151" s="29"/>
      <c r="C151" s="29"/>
      <c r="D151" s="29"/>
    </row>
    <row r="155" spans="1:4">
      <c r="A155" s="29"/>
      <c r="B155" s="29"/>
      <c r="C155" s="29"/>
      <c r="D155" s="29"/>
    </row>
    <row r="156" spans="1:4">
      <c r="A156" s="29"/>
      <c r="B156" s="29"/>
      <c r="C156" s="29"/>
      <c r="D156" s="29"/>
    </row>
    <row r="157" spans="1:4">
      <c r="A157" s="29"/>
      <c r="B157" s="29"/>
      <c r="C157" s="29"/>
      <c r="D157" s="29"/>
    </row>
  </sheetData>
  <mergeCells count="54">
    <mergeCell ref="B115:D115"/>
    <mergeCell ref="B116:D118"/>
    <mergeCell ref="B119:D120"/>
    <mergeCell ref="B121:D122"/>
    <mergeCell ref="B105:D105"/>
    <mergeCell ref="B106:D109"/>
    <mergeCell ref="B110:D111"/>
    <mergeCell ref="B112:D112"/>
    <mergeCell ref="B113:D114"/>
    <mergeCell ref="A149:D149"/>
    <mergeCell ref="B123:D124"/>
    <mergeCell ref="B125:D125"/>
    <mergeCell ref="A127:C127"/>
    <mergeCell ref="B128:C132"/>
    <mergeCell ref="A137:B137"/>
    <mergeCell ref="A142:C142"/>
    <mergeCell ref="B133:C134"/>
    <mergeCell ref="B135:C135"/>
    <mergeCell ref="A144:D144"/>
    <mergeCell ref="A138:C139"/>
    <mergeCell ref="D138:D139"/>
    <mergeCell ref="A140:C141"/>
    <mergeCell ref="D140:D141"/>
    <mergeCell ref="D74:D75"/>
    <mergeCell ref="B89:D91"/>
    <mergeCell ref="B92:D97"/>
    <mergeCell ref="B99:D104"/>
    <mergeCell ref="A77:B77"/>
    <mergeCell ref="A79:B80"/>
    <mergeCell ref="B86:D88"/>
    <mergeCell ref="A89:A91"/>
    <mergeCell ref="A83:D83"/>
    <mergeCell ref="C72:C73"/>
    <mergeCell ref="A70:B70"/>
    <mergeCell ref="A72:B72"/>
    <mergeCell ref="A74:B75"/>
    <mergeCell ref="C74:C75"/>
    <mergeCell ref="A10:D11"/>
    <mergeCell ref="A68:B68"/>
    <mergeCell ref="D65:D66"/>
    <mergeCell ref="A62:B63"/>
    <mergeCell ref="C62:C63"/>
    <mergeCell ref="A64:B64"/>
    <mergeCell ref="C65:C66"/>
    <mergeCell ref="D62:D63"/>
    <mergeCell ref="A6:B6"/>
    <mergeCell ref="A7:B7"/>
    <mergeCell ref="A8:B8"/>
    <mergeCell ref="A9:B9"/>
    <mergeCell ref="A1:D1"/>
    <mergeCell ref="A2:B2"/>
    <mergeCell ref="A3:B3"/>
    <mergeCell ref="A4:B4"/>
    <mergeCell ref="A5:B5"/>
  </mergeCells>
  <pageMargins left="0.28000000000000003" right="0.33" top="0.57999999999999996" bottom="0.41" header="0.67" footer="0.48"/>
  <pageSetup paperSize="9" orientation="portrait" r:id="rId1"/>
</worksheet>
</file>

<file path=xl/worksheets/sheet5.xml><?xml version="1.0" encoding="utf-8"?>
<worksheet xmlns="http://schemas.openxmlformats.org/spreadsheetml/2006/main" xmlns:r="http://schemas.openxmlformats.org/officeDocument/2006/relationships">
  <dimension ref="A1:F157"/>
  <sheetViews>
    <sheetView topLeftCell="A127" zoomScale="82" zoomScaleNormal="82" workbookViewId="0">
      <selection activeCell="A137" sqref="A137:D140"/>
    </sheetView>
  </sheetViews>
  <sheetFormatPr defaultRowHeight="15"/>
  <cols>
    <col min="1" max="1" width="10" customWidth="1"/>
    <col min="2" max="2" width="36.5703125" customWidth="1"/>
    <col min="3" max="3" width="23.42578125" customWidth="1"/>
    <col min="4" max="4" width="22.28515625" customWidth="1"/>
    <col min="5" max="5" width="12.42578125" style="10" customWidth="1"/>
    <col min="6" max="7" width="11.140625" bestFit="1" customWidth="1"/>
    <col min="8" max="8" width="10.140625" bestFit="1" customWidth="1"/>
    <col min="9" max="9" width="11.140625" bestFit="1" customWidth="1"/>
  </cols>
  <sheetData>
    <row r="1" spans="1:4" ht="15" customHeight="1">
      <c r="A1" s="473" t="s">
        <v>514</v>
      </c>
      <c r="B1" s="473"/>
      <c r="C1" s="473"/>
      <c r="D1" s="473"/>
    </row>
    <row r="2" spans="1:4">
      <c r="A2" s="30"/>
      <c r="B2" s="30"/>
      <c r="C2" s="30"/>
      <c r="D2" s="30"/>
    </row>
    <row r="3" spans="1:4">
      <c r="A3" s="474" t="s">
        <v>61</v>
      </c>
      <c r="B3" s="474"/>
      <c r="C3" s="30"/>
      <c r="D3" s="30"/>
    </row>
    <row r="4" spans="1:4">
      <c r="A4" s="481" t="s">
        <v>47</v>
      </c>
      <c r="B4" s="481"/>
      <c r="C4" s="30">
        <v>1974</v>
      </c>
      <c r="D4" s="30"/>
    </row>
    <row r="5" spans="1:4">
      <c r="A5" s="481" t="s">
        <v>44</v>
      </c>
      <c r="B5" s="481"/>
      <c r="C5" s="30">
        <v>60</v>
      </c>
      <c r="D5" s="30"/>
    </row>
    <row r="6" spans="1:4">
      <c r="A6" s="481" t="s">
        <v>45</v>
      </c>
      <c r="B6" s="481"/>
      <c r="C6" s="30">
        <v>5</v>
      </c>
      <c r="D6" s="30"/>
    </row>
    <row r="7" spans="1:4">
      <c r="A7" s="481" t="s">
        <v>46</v>
      </c>
      <c r="B7" s="481"/>
      <c r="C7" s="30">
        <v>4</v>
      </c>
      <c r="D7" s="30"/>
    </row>
    <row r="8" spans="1:4">
      <c r="A8" s="481" t="s">
        <v>51</v>
      </c>
      <c r="B8" s="481"/>
      <c r="C8" s="30">
        <v>3029.3</v>
      </c>
      <c r="D8" s="30"/>
    </row>
    <row r="9" spans="1:4">
      <c r="A9" s="481" t="s">
        <v>56</v>
      </c>
      <c r="B9" s="481"/>
      <c r="C9" s="30">
        <v>271.39999999999998</v>
      </c>
      <c r="D9" s="30"/>
    </row>
    <row r="10" spans="1:4">
      <c r="A10" s="481" t="s">
        <v>52</v>
      </c>
      <c r="B10" s="481"/>
      <c r="C10" s="30">
        <v>115</v>
      </c>
      <c r="D10" s="30"/>
    </row>
    <row r="11" spans="1:4">
      <c r="A11" s="479" t="s">
        <v>179</v>
      </c>
      <c r="B11" s="480"/>
      <c r="C11" s="480"/>
      <c r="D11" s="480"/>
    </row>
    <row r="12" spans="1:4">
      <c r="A12" s="479"/>
      <c r="B12" s="480"/>
      <c r="C12" s="480"/>
      <c r="D12" s="480"/>
    </row>
    <row r="13" spans="1:4" ht="15.75" thickBot="1">
      <c r="A13" s="480"/>
      <c r="B13" s="480"/>
      <c r="C13" s="480"/>
      <c r="D13" s="480"/>
    </row>
    <row r="14" spans="1:4">
      <c r="A14" s="81" t="s">
        <v>142</v>
      </c>
      <c r="B14" s="82"/>
      <c r="C14" s="82"/>
      <c r="D14" s="83"/>
    </row>
    <row r="15" spans="1:4">
      <c r="A15" s="84" t="s">
        <v>143</v>
      </c>
      <c r="B15" s="39"/>
      <c r="C15" s="39"/>
      <c r="D15" s="85"/>
    </row>
    <row r="16" spans="1:4">
      <c r="A16" s="86" t="s">
        <v>1337</v>
      </c>
      <c r="B16" s="39"/>
      <c r="C16" s="39"/>
      <c r="D16" s="85"/>
    </row>
    <row r="17" spans="1:5" s="4" customFormat="1">
      <c r="A17" s="172" t="s">
        <v>1338</v>
      </c>
      <c r="B17" s="48" t="s">
        <v>1339</v>
      </c>
      <c r="C17" s="48"/>
      <c r="D17" s="207">
        <v>13760</v>
      </c>
      <c r="E17" s="199"/>
    </row>
    <row r="18" spans="1:5">
      <c r="A18" s="86" t="s">
        <v>216</v>
      </c>
      <c r="B18" s="39"/>
      <c r="C18" s="39"/>
      <c r="D18" s="85"/>
    </row>
    <row r="19" spans="1:5" s="4" customFormat="1">
      <c r="A19" s="172" t="s">
        <v>1066</v>
      </c>
      <c r="B19" s="48" t="s">
        <v>1067</v>
      </c>
      <c r="C19" s="48"/>
      <c r="D19" s="105">
        <v>2024.41</v>
      </c>
      <c r="E19" s="199"/>
    </row>
    <row r="20" spans="1:5">
      <c r="A20" s="84" t="s">
        <v>146</v>
      </c>
      <c r="B20" s="39"/>
      <c r="C20" s="39"/>
      <c r="D20" s="85"/>
    </row>
    <row r="21" spans="1:5" s="5" customFormat="1">
      <c r="A21" s="86" t="s">
        <v>217</v>
      </c>
      <c r="B21" s="41"/>
      <c r="C21" s="41"/>
      <c r="D21" s="152"/>
      <c r="E21" s="11"/>
    </row>
    <row r="22" spans="1:5" s="4" customFormat="1">
      <c r="A22" s="87" t="s">
        <v>1341</v>
      </c>
      <c r="B22" s="39" t="s">
        <v>650</v>
      </c>
      <c r="C22" s="39"/>
      <c r="D22" s="85"/>
      <c r="E22" s="199"/>
    </row>
    <row r="23" spans="1:5" s="4" customFormat="1">
      <c r="A23" s="87" t="s">
        <v>356</v>
      </c>
      <c r="B23" s="39" t="s">
        <v>651</v>
      </c>
      <c r="C23" s="39"/>
      <c r="D23" s="85"/>
      <c r="E23" s="199"/>
    </row>
    <row r="24" spans="1:5" s="4" customFormat="1">
      <c r="A24" s="172"/>
      <c r="B24" s="48" t="s">
        <v>652</v>
      </c>
      <c r="C24" s="48"/>
      <c r="D24" s="105">
        <v>5405.53</v>
      </c>
      <c r="E24" s="199"/>
    </row>
    <row r="25" spans="1:5" s="4" customFormat="1">
      <c r="A25" s="87" t="s">
        <v>356</v>
      </c>
      <c r="B25" s="39" t="s">
        <v>1208</v>
      </c>
      <c r="C25" s="39"/>
      <c r="D25" s="85"/>
      <c r="E25" s="199"/>
    </row>
    <row r="26" spans="1:5" s="4" customFormat="1">
      <c r="A26" s="87"/>
      <c r="B26" s="39" t="s">
        <v>1209</v>
      </c>
      <c r="C26" s="39"/>
      <c r="D26" s="85"/>
      <c r="E26" s="199"/>
    </row>
    <row r="27" spans="1:5" s="4" customFormat="1">
      <c r="A27" s="87"/>
      <c r="B27" s="39" t="s">
        <v>1210</v>
      </c>
      <c r="C27" s="39"/>
      <c r="D27" s="85"/>
      <c r="E27" s="199"/>
    </row>
    <row r="28" spans="1:5" s="4" customFormat="1">
      <c r="A28" s="172"/>
      <c r="B28" s="48" t="s">
        <v>1211</v>
      </c>
      <c r="C28" s="48"/>
      <c r="D28" s="105">
        <v>12210.96</v>
      </c>
      <c r="E28" s="199"/>
    </row>
    <row r="29" spans="1:5" s="4" customFormat="1">
      <c r="A29" s="87" t="s">
        <v>1272</v>
      </c>
      <c r="B29" s="39" t="s">
        <v>1340</v>
      </c>
      <c r="C29" s="39"/>
      <c r="D29" s="85"/>
      <c r="E29" s="199"/>
    </row>
    <row r="30" spans="1:5" s="4" customFormat="1">
      <c r="A30" s="172"/>
      <c r="B30" s="48" t="s">
        <v>1342</v>
      </c>
      <c r="C30" s="48"/>
      <c r="D30" s="105">
        <v>1988.67</v>
      </c>
      <c r="E30" s="199"/>
    </row>
    <row r="31" spans="1:5" s="4" customFormat="1">
      <c r="A31" s="87" t="s">
        <v>356</v>
      </c>
      <c r="B31" s="39" t="s">
        <v>1343</v>
      </c>
      <c r="C31" s="39"/>
      <c r="D31" s="85"/>
      <c r="E31" s="199"/>
    </row>
    <row r="32" spans="1:5" s="4" customFormat="1">
      <c r="A32" s="172"/>
      <c r="B32" s="48" t="s">
        <v>1344</v>
      </c>
      <c r="C32" s="48"/>
      <c r="D32" s="105">
        <v>4980.72</v>
      </c>
      <c r="E32" s="199"/>
    </row>
    <row r="33" spans="1:4">
      <c r="A33" s="103" t="s">
        <v>218</v>
      </c>
      <c r="B33" s="47"/>
      <c r="C33" s="47"/>
      <c r="D33" s="155"/>
    </row>
    <row r="34" spans="1:4">
      <c r="A34" s="87" t="s">
        <v>373</v>
      </c>
      <c r="B34" s="39" t="s">
        <v>780</v>
      </c>
      <c r="C34" s="39"/>
      <c r="D34" s="85"/>
    </row>
    <row r="35" spans="1:4">
      <c r="A35" s="87"/>
      <c r="B35" s="39" t="s">
        <v>781</v>
      </c>
      <c r="C35" s="39"/>
      <c r="D35" s="85"/>
    </row>
    <row r="36" spans="1:4">
      <c r="A36" s="172"/>
      <c r="B36" s="48" t="s">
        <v>782</v>
      </c>
      <c r="C36" s="48"/>
      <c r="D36" s="105">
        <v>6018.05</v>
      </c>
    </row>
    <row r="37" spans="1:4">
      <c r="A37" s="86" t="s">
        <v>1509</v>
      </c>
      <c r="B37" s="39"/>
      <c r="C37" s="39"/>
      <c r="D37" s="85"/>
    </row>
    <row r="38" spans="1:4">
      <c r="A38" s="87" t="s">
        <v>1079</v>
      </c>
      <c r="B38" s="39" t="s">
        <v>1212</v>
      </c>
      <c r="C38" s="39"/>
      <c r="D38" s="85"/>
    </row>
    <row r="39" spans="1:4">
      <c r="A39" s="172"/>
      <c r="B39" s="48" t="s">
        <v>1213</v>
      </c>
      <c r="C39" s="48"/>
      <c r="D39" s="105">
        <v>2848.85</v>
      </c>
    </row>
    <row r="40" spans="1:4">
      <c r="A40" s="84" t="s">
        <v>220</v>
      </c>
      <c r="B40" s="39"/>
      <c r="C40" s="39"/>
      <c r="D40" s="85"/>
    </row>
    <row r="41" spans="1:4">
      <c r="A41" s="84" t="s">
        <v>414</v>
      </c>
      <c r="B41" s="39"/>
      <c r="C41" s="39"/>
      <c r="D41" s="85"/>
    </row>
    <row r="42" spans="1:4">
      <c r="A42" s="87" t="s">
        <v>415</v>
      </c>
      <c r="B42" s="39"/>
      <c r="C42" s="39"/>
      <c r="D42" s="85"/>
    </row>
    <row r="43" spans="1:4">
      <c r="A43" s="87" t="s">
        <v>408</v>
      </c>
      <c r="B43" s="39"/>
      <c r="C43" s="39"/>
      <c r="D43" s="85"/>
    </row>
    <row r="44" spans="1:4">
      <c r="A44" s="87" t="s">
        <v>409</v>
      </c>
      <c r="B44" s="39"/>
      <c r="C44" s="39"/>
      <c r="D44" s="85"/>
    </row>
    <row r="45" spans="1:4">
      <c r="A45" s="87" t="s">
        <v>416</v>
      </c>
      <c r="B45" s="39"/>
      <c r="C45" s="39"/>
      <c r="D45" s="85"/>
    </row>
    <row r="46" spans="1:4">
      <c r="A46" s="87" t="s">
        <v>649</v>
      </c>
      <c r="B46" s="39"/>
      <c r="C46" s="39"/>
      <c r="D46" s="85"/>
    </row>
    <row r="47" spans="1:4">
      <c r="A47" s="87" t="s">
        <v>417</v>
      </c>
      <c r="B47" s="39"/>
      <c r="C47" s="39"/>
      <c r="D47" s="85"/>
    </row>
    <row r="48" spans="1:4">
      <c r="A48" s="172" t="s">
        <v>418</v>
      </c>
      <c r="B48" s="48"/>
      <c r="C48" s="48"/>
      <c r="D48" s="105">
        <f>55770.77+630.17</f>
        <v>56400.939999999995</v>
      </c>
    </row>
    <row r="49" spans="1:5">
      <c r="A49" s="84" t="s">
        <v>221</v>
      </c>
      <c r="B49" s="39"/>
      <c r="C49" s="39"/>
      <c r="D49" s="85"/>
    </row>
    <row r="50" spans="1:5" s="4" customFormat="1" ht="15.75" thickBot="1">
      <c r="A50" s="87" t="s">
        <v>1065</v>
      </c>
      <c r="B50" s="39"/>
      <c r="C50" s="39"/>
      <c r="D50" s="85">
        <v>8841.02</v>
      </c>
      <c r="E50" s="199"/>
    </row>
    <row r="51" spans="1:5" ht="15.75" thickBot="1">
      <c r="A51" s="88" t="s">
        <v>48</v>
      </c>
      <c r="B51" s="89"/>
      <c r="C51" s="89"/>
      <c r="D51" s="90">
        <f>SUM(D15:D50)</f>
        <v>114479.15</v>
      </c>
    </row>
    <row r="52" spans="1:5" s="29" customFormat="1" ht="13.5" thickBot="1">
      <c r="A52" s="295"/>
      <c r="B52" s="108"/>
      <c r="C52" s="108"/>
      <c r="D52" s="296"/>
      <c r="E52" s="28"/>
    </row>
    <row r="53" spans="1:5">
      <c r="A53" s="81" t="s">
        <v>152</v>
      </c>
      <c r="B53" s="82"/>
      <c r="C53" s="91"/>
      <c r="D53" s="92"/>
    </row>
    <row r="54" spans="1:5">
      <c r="A54" s="86" t="s">
        <v>204</v>
      </c>
      <c r="B54" s="41"/>
      <c r="C54" s="64"/>
      <c r="D54" s="130">
        <v>60732.52</v>
      </c>
    </row>
    <row r="55" spans="1:5">
      <c r="A55" s="86" t="s">
        <v>50</v>
      </c>
      <c r="B55" s="39"/>
      <c r="C55" s="52"/>
      <c r="D55" s="93"/>
    </row>
    <row r="56" spans="1:5">
      <c r="A56" s="172" t="s">
        <v>322</v>
      </c>
      <c r="B56" s="48"/>
      <c r="C56" s="24" t="s">
        <v>1547</v>
      </c>
      <c r="D56" s="96"/>
    </row>
    <row r="57" spans="1:5">
      <c r="A57" s="351" t="s">
        <v>335</v>
      </c>
      <c r="B57" s="48"/>
      <c r="C57" s="24" t="s">
        <v>317</v>
      </c>
      <c r="D57" s="96"/>
    </row>
    <row r="58" spans="1:5">
      <c r="A58" s="98" t="s">
        <v>326</v>
      </c>
      <c r="B58" s="55"/>
      <c r="C58" s="252" t="s">
        <v>41</v>
      </c>
      <c r="D58" s="251"/>
    </row>
    <row r="59" spans="1:5">
      <c r="A59" s="506" t="s">
        <v>334</v>
      </c>
      <c r="B59" s="507"/>
      <c r="C59" s="455" t="s">
        <v>40</v>
      </c>
      <c r="D59" s="457"/>
    </row>
    <row r="60" spans="1:5">
      <c r="A60" s="508"/>
      <c r="B60" s="509"/>
      <c r="C60" s="456"/>
      <c r="D60" s="458"/>
    </row>
    <row r="61" spans="1:5">
      <c r="A61" s="502" t="s">
        <v>329</v>
      </c>
      <c r="B61" s="503"/>
      <c r="C61" s="225" t="s">
        <v>40</v>
      </c>
      <c r="D61" s="260"/>
    </row>
    <row r="62" spans="1:5">
      <c r="A62" s="97" t="s">
        <v>330</v>
      </c>
      <c r="B62" s="54"/>
      <c r="C62" s="465" t="s">
        <v>41</v>
      </c>
      <c r="D62" s="457"/>
    </row>
    <row r="63" spans="1:5">
      <c r="A63" s="98" t="s">
        <v>331</v>
      </c>
      <c r="B63" s="55"/>
      <c r="C63" s="466"/>
      <c r="D63" s="458"/>
    </row>
    <row r="64" spans="1:5">
      <c r="A64" s="508" t="s">
        <v>338</v>
      </c>
      <c r="B64" s="548"/>
      <c r="C64" s="233" t="s">
        <v>39</v>
      </c>
      <c r="D64" s="246"/>
    </row>
    <row r="65" spans="1:6" s="5" customFormat="1">
      <c r="A65" s="95" t="s">
        <v>186</v>
      </c>
      <c r="B65" s="51"/>
      <c r="C65" s="224" t="s">
        <v>315</v>
      </c>
      <c r="D65" s="135">
        <v>17863.21</v>
      </c>
    </row>
    <row r="66" spans="1:6" s="5" customFormat="1">
      <c r="A66" s="461" t="s">
        <v>187</v>
      </c>
      <c r="B66" s="462"/>
      <c r="C66" s="60" t="s">
        <v>3</v>
      </c>
      <c r="D66" s="134">
        <v>1919.05</v>
      </c>
      <c r="E66" s="199"/>
      <c r="F66" s="199"/>
    </row>
    <row r="67" spans="1:6" s="5" customFormat="1">
      <c r="A67" s="101" t="s">
        <v>222</v>
      </c>
      <c r="B67" s="32"/>
      <c r="C67" s="60" t="s">
        <v>1663</v>
      </c>
      <c r="D67" s="171">
        <v>4127.1000000000004</v>
      </c>
      <c r="E67" s="11"/>
    </row>
    <row r="68" spans="1:6" s="5" customFormat="1">
      <c r="A68" s="461" t="s">
        <v>223</v>
      </c>
      <c r="B68" s="462"/>
      <c r="C68" s="60" t="s">
        <v>315</v>
      </c>
      <c r="D68" s="133">
        <v>12995.69</v>
      </c>
      <c r="E68" s="11"/>
    </row>
    <row r="69" spans="1:6" s="5" customFormat="1">
      <c r="A69" s="100" t="s">
        <v>190</v>
      </c>
      <c r="B69" s="58"/>
      <c r="C69" s="60" t="s">
        <v>629</v>
      </c>
      <c r="D69" s="134">
        <v>962</v>
      </c>
      <c r="E69" s="11"/>
    </row>
    <row r="70" spans="1:6" s="5" customFormat="1">
      <c r="A70" s="434" t="s">
        <v>224</v>
      </c>
      <c r="B70" s="435"/>
      <c r="C70" s="60" t="s">
        <v>21</v>
      </c>
      <c r="D70" s="171">
        <v>2800</v>
      </c>
      <c r="E70" s="11"/>
    </row>
    <row r="71" spans="1:6" s="5" customFormat="1">
      <c r="A71" s="102" t="s">
        <v>926</v>
      </c>
      <c r="B71" s="62"/>
      <c r="C71" s="331" t="s">
        <v>357</v>
      </c>
      <c r="D71" s="332">
        <v>1079.6400000000001</v>
      </c>
      <c r="E71" s="11"/>
    </row>
    <row r="72" spans="1:6" s="5" customFormat="1">
      <c r="A72" s="549" t="s">
        <v>927</v>
      </c>
      <c r="B72" s="550"/>
      <c r="C72" s="539" t="s">
        <v>928</v>
      </c>
      <c r="D72" s="445">
        <v>1399.04</v>
      </c>
      <c r="E72" s="11"/>
    </row>
    <row r="73" spans="1:6" s="5" customFormat="1">
      <c r="A73" s="551"/>
      <c r="B73" s="552"/>
      <c r="C73" s="541"/>
      <c r="D73" s="505"/>
      <c r="E73" s="11"/>
    </row>
    <row r="74" spans="1:6" s="5" customFormat="1">
      <c r="A74" s="100" t="s">
        <v>215</v>
      </c>
      <c r="B74" s="58"/>
      <c r="C74" s="60" t="s">
        <v>39</v>
      </c>
      <c r="D74" s="131">
        <v>2302.25</v>
      </c>
      <c r="E74" s="199"/>
    </row>
    <row r="75" spans="1:6" s="5" customFormat="1">
      <c r="A75" s="461" t="s">
        <v>192</v>
      </c>
      <c r="B75" s="462"/>
      <c r="C75" s="60" t="s">
        <v>42</v>
      </c>
      <c r="D75" s="134">
        <v>19660.150000000001</v>
      </c>
      <c r="E75" s="11"/>
    </row>
    <row r="76" spans="1:6">
      <c r="A76" s="103" t="s">
        <v>50</v>
      </c>
      <c r="B76" s="47"/>
      <c r="C76" s="26"/>
      <c r="D76" s="155"/>
    </row>
    <row r="77" spans="1:6">
      <c r="A77" s="475" t="s">
        <v>350</v>
      </c>
      <c r="B77" s="476"/>
      <c r="C77" s="52"/>
      <c r="D77" s="80">
        <v>8490.1299999999992</v>
      </c>
    </row>
    <row r="78" spans="1:6" ht="15.75" thickBot="1">
      <c r="A78" s="111" t="s">
        <v>351</v>
      </c>
      <c r="B78" s="38"/>
      <c r="C78" s="107"/>
      <c r="D78" s="85"/>
    </row>
    <row r="79" spans="1:6" ht="15.75" thickBot="1">
      <c r="A79" s="114" t="s">
        <v>48</v>
      </c>
      <c r="B79" s="108"/>
      <c r="C79" s="108"/>
      <c r="D79" s="72">
        <f>SUM(D54,D65:D75)</f>
        <v>125840.65</v>
      </c>
    </row>
    <row r="80" spans="1:6">
      <c r="A80" s="65"/>
      <c r="B80" s="39"/>
      <c r="C80" s="39"/>
      <c r="D80" s="41"/>
    </row>
    <row r="81" spans="1:4">
      <c r="A81" s="65"/>
      <c r="B81" s="39"/>
      <c r="C81" s="39"/>
      <c r="D81" s="41"/>
    </row>
    <row r="82" spans="1:4">
      <c r="A82" s="65"/>
      <c r="B82" s="39"/>
      <c r="C82" s="39"/>
      <c r="D82" s="41"/>
    </row>
    <row r="83" spans="1:4" ht="15.75" thickBot="1">
      <c r="A83" s="433" t="s">
        <v>180</v>
      </c>
      <c r="B83" s="433"/>
      <c r="C83" s="433"/>
      <c r="D83" s="433"/>
    </row>
    <row r="84" spans="1:4">
      <c r="A84" s="156" t="s">
        <v>130</v>
      </c>
      <c r="B84" s="122" t="s">
        <v>156</v>
      </c>
      <c r="C84" s="123"/>
      <c r="D84" s="124"/>
    </row>
    <row r="85" spans="1:4">
      <c r="A85" s="157" t="s">
        <v>131</v>
      </c>
      <c r="B85" s="424" t="s">
        <v>198</v>
      </c>
      <c r="C85" s="425"/>
      <c r="D85" s="426"/>
    </row>
    <row r="86" spans="1:4">
      <c r="A86" s="164"/>
      <c r="B86" s="427"/>
      <c r="C86" s="428"/>
      <c r="D86" s="429"/>
    </row>
    <row r="87" spans="1:4">
      <c r="A87" s="158"/>
      <c r="B87" s="430"/>
      <c r="C87" s="431"/>
      <c r="D87" s="432"/>
    </row>
    <row r="88" spans="1:4" ht="15" customHeight="1">
      <c r="A88" s="483" t="s">
        <v>132</v>
      </c>
      <c r="B88" s="424" t="s">
        <v>157</v>
      </c>
      <c r="C88" s="425"/>
      <c r="D88" s="426"/>
    </row>
    <row r="89" spans="1:4">
      <c r="A89" s="483"/>
      <c r="B89" s="427"/>
      <c r="C89" s="428"/>
      <c r="D89" s="429"/>
    </row>
    <row r="90" spans="1:4" ht="15" customHeight="1">
      <c r="A90" s="484"/>
      <c r="B90" s="430"/>
      <c r="C90" s="431"/>
      <c r="D90" s="432"/>
    </row>
    <row r="91" spans="1:4">
      <c r="A91" s="159" t="s">
        <v>159</v>
      </c>
      <c r="B91" s="424" t="s">
        <v>158</v>
      </c>
      <c r="C91" s="425"/>
      <c r="D91" s="426"/>
    </row>
    <row r="92" spans="1:4">
      <c r="A92" s="160"/>
      <c r="B92" s="427"/>
      <c r="C92" s="428"/>
      <c r="D92" s="429"/>
    </row>
    <row r="93" spans="1:4">
      <c r="A93" s="161"/>
      <c r="B93" s="427"/>
      <c r="C93" s="428"/>
      <c r="D93" s="429"/>
    </row>
    <row r="94" spans="1:4">
      <c r="A94" s="161"/>
      <c r="B94" s="427"/>
      <c r="C94" s="428"/>
      <c r="D94" s="429"/>
    </row>
    <row r="95" spans="1:4">
      <c r="A95" s="161"/>
      <c r="B95" s="427"/>
      <c r="C95" s="428"/>
      <c r="D95" s="429"/>
    </row>
    <row r="96" spans="1:4">
      <c r="A96" s="162"/>
      <c r="B96" s="430"/>
      <c r="C96" s="431"/>
      <c r="D96" s="432"/>
    </row>
    <row r="97" spans="1:4">
      <c r="A97" s="163" t="s">
        <v>160</v>
      </c>
      <c r="B97" s="45" t="s">
        <v>161</v>
      </c>
      <c r="C97" s="46"/>
      <c r="D97" s="126"/>
    </row>
    <row r="98" spans="1:4">
      <c r="A98" s="74" t="s">
        <v>162</v>
      </c>
      <c r="B98" s="424" t="s">
        <v>199</v>
      </c>
      <c r="C98" s="425"/>
      <c r="D98" s="426"/>
    </row>
    <row r="99" spans="1:4">
      <c r="A99" s="161"/>
      <c r="B99" s="427"/>
      <c r="C99" s="428"/>
      <c r="D99" s="429"/>
    </row>
    <row r="100" spans="1:4">
      <c r="A100" s="161"/>
      <c r="B100" s="427"/>
      <c r="C100" s="428"/>
      <c r="D100" s="429"/>
    </row>
    <row r="101" spans="1:4">
      <c r="A101" s="161"/>
      <c r="B101" s="427"/>
      <c r="C101" s="428"/>
      <c r="D101" s="429"/>
    </row>
    <row r="102" spans="1:4">
      <c r="A102" s="161"/>
      <c r="B102" s="427"/>
      <c r="C102" s="428"/>
      <c r="D102" s="429"/>
    </row>
    <row r="103" spans="1:4">
      <c r="A103" s="161"/>
      <c r="B103" s="427"/>
      <c r="C103" s="428"/>
      <c r="D103" s="429"/>
    </row>
    <row r="104" spans="1:4">
      <c r="A104" s="74" t="s">
        <v>163</v>
      </c>
      <c r="B104" s="436" t="s">
        <v>164</v>
      </c>
      <c r="C104" s="437"/>
      <c r="D104" s="438"/>
    </row>
    <row r="105" spans="1:4">
      <c r="A105" s="74" t="s">
        <v>165</v>
      </c>
      <c r="B105" s="424" t="s">
        <v>201</v>
      </c>
      <c r="C105" s="425"/>
      <c r="D105" s="426"/>
    </row>
    <row r="106" spans="1:4">
      <c r="A106" s="161"/>
      <c r="B106" s="427"/>
      <c r="C106" s="428"/>
      <c r="D106" s="429"/>
    </row>
    <row r="107" spans="1:4">
      <c r="A107" s="161"/>
      <c r="B107" s="427"/>
      <c r="C107" s="428"/>
      <c r="D107" s="429"/>
    </row>
    <row r="108" spans="1:4">
      <c r="A108" s="162"/>
      <c r="B108" s="430"/>
      <c r="C108" s="431"/>
      <c r="D108" s="432"/>
    </row>
    <row r="109" spans="1:4">
      <c r="A109" s="77" t="s">
        <v>166</v>
      </c>
      <c r="B109" s="496" t="s">
        <v>193</v>
      </c>
      <c r="C109" s="497"/>
      <c r="D109" s="498"/>
    </row>
    <row r="110" spans="1:4">
      <c r="A110" s="75"/>
      <c r="B110" s="499"/>
      <c r="C110" s="500"/>
      <c r="D110" s="501"/>
    </row>
    <row r="111" spans="1:4" ht="28.5" customHeight="1">
      <c r="A111" s="164" t="s">
        <v>168</v>
      </c>
      <c r="B111" s="500" t="s">
        <v>194</v>
      </c>
      <c r="C111" s="500"/>
      <c r="D111" s="501"/>
    </row>
    <row r="112" spans="1:4">
      <c r="A112" s="74" t="s">
        <v>170</v>
      </c>
      <c r="B112" s="424" t="s">
        <v>173</v>
      </c>
      <c r="C112" s="425"/>
      <c r="D112" s="426"/>
    </row>
    <row r="113" spans="1:4">
      <c r="A113" s="162"/>
      <c r="B113" s="430"/>
      <c r="C113" s="431"/>
      <c r="D113" s="432"/>
    </row>
    <row r="114" spans="1:4">
      <c r="A114" s="163" t="s">
        <v>172</v>
      </c>
      <c r="B114" s="436" t="s">
        <v>175</v>
      </c>
      <c r="C114" s="437"/>
      <c r="D114" s="438"/>
    </row>
    <row r="115" spans="1:4">
      <c r="A115" s="79" t="s">
        <v>174</v>
      </c>
      <c r="B115" s="424" t="s">
        <v>167</v>
      </c>
      <c r="C115" s="425"/>
      <c r="D115" s="426"/>
    </row>
    <row r="116" spans="1:4">
      <c r="A116" s="77"/>
      <c r="B116" s="427"/>
      <c r="C116" s="428"/>
      <c r="D116" s="429"/>
    </row>
    <row r="117" spans="1:4">
      <c r="A117" s="75"/>
      <c r="B117" s="430"/>
      <c r="C117" s="431"/>
      <c r="D117" s="432"/>
    </row>
    <row r="118" spans="1:4">
      <c r="A118" s="161" t="s">
        <v>176</v>
      </c>
      <c r="B118" s="424" t="s">
        <v>169</v>
      </c>
      <c r="C118" s="425"/>
      <c r="D118" s="426"/>
    </row>
    <row r="119" spans="1:4">
      <c r="A119" s="162"/>
      <c r="B119" s="430"/>
      <c r="C119" s="431"/>
      <c r="D119" s="432"/>
    </row>
    <row r="120" spans="1:4">
      <c r="A120" s="74" t="s">
        <v>178</v>
      </c>
      <c r="B120" s="424" t="s">
        <v>171</v>
      </c>
      <c r="C120" s="425"/>
      <c r="D120" s="426"/>
    </row>
    <row r="121" spans="1:4">
      <c r="A121" s="162"/>
      <c r="B121" s="430"/>
      <c r="C121" s="431"/>
      <c r="D121" s="432"/>
    </row>
    <row r="122" spans="1:4">
      <c r="A122" s="74" t="s">
        <v>195</v>
      </c>
      <c r="B122" s="424" t="s">
        <v>177</v>
      </c>
      <c r="C122" s="425"/>
      <c r="D122" s="426"/>
    </row>
    <row r="123" spans="1:4">
      <c r="A123" s="162"/>
      <c r="B123" s="430"/>
      <c r="C123" s="431"/>
      <c r="D123" s="432"/>
    </row>
    <row r="124" spans="1:4" ht="18" customHeight="1" thickBot="1">
      <c r="A124" s="161" t="s">
        <v>182</v>
      </c>
      <c r="B124" s="452" t="s">
        <v>200</v>
      </c>
      <c r="C124" s="453"/>
      <c r="D124" s="454"/>
    </row>
    <row r="125" spans="1:4" ht="15.75" thickBot="1">
      <c r="A125" s="114" t="s">
        <v>48</v>
      </c>
      <c r="B125" s="108"/>
      <c r="C125" s="108"/>
      <c r="D125" s="115">
        <v>57980.9</v>
      </c>
    </row>
    <row r="126" spans="1:4" ht="15.75" thickBot="1">
      <c r="A126" s="530" t="s">
        <v>181</v>
      </c>
      <c r="B126" s="531"/>
      <c r="C126" s="531"/>
      <c r="D126" s="165"/>
    </row>
    <row r="127" spans="1:4" ht="15" customHeight="1">
      <c r="A127" s="219" t="s">
        <v>183</v>
      </c>
      <c r="B127" s="494" t="s">
        <v>1654</v>
      </c>
      <c r="C127" s="495"/>
      <c r="D127" s="165"/>
    </row>
    <row r="128" spans="1:4">
      <c r="A128" s="161"/>
      <c r="B128" s="427"/>
      <c r="C128" s="476"/>
      <c r="D128" s="116"/>
    </row>
    <row r="129" spans="1:4">
      <c r="A129" s="161"/>
      <c r="B129" s="427"/>
      <c r="C129" s="476"/>
      <c r="D129" s="116"/>
    </row>
    <row r="130" spans="1:4">
      <c r="A130" s="161"/>
      <c r="B130" s="427"/>
      <c r="C130" s="476"/>
      <c r="D130" s="116"/>
    </row>
    <row r="131" spans="1:4">
      <c r="A131" s="162"/>
      <c r="B131" s="430"/>
      <c r="C131" s="496"/>
      <c r="D131" s="154">
        <v>16509.689999999999</v>
      </c>
    </row>
    <row r="132" spans="1:4">
      <c r="A132" s="74" t="s">
        <v>196</v>
      </c>
      <c r="B132" s="424" t="s">
        <v>311</v>
      </c>
      <c r="C132" s="493"/>
      <c r="D132" s="141"/>
    </row>
    <row r="133" spans="1:4">
      <c r="A133" s="162"/>
      <c r="B133" s="430"/>
      <c r="C133" s="496"/>
      <c r="D133" s="154">
        <v>454.4</v>
      </c>
    </row>
    <row r="134" spans="1:4" ht="15.75" thickBot="1">
      <c r="A134" s="74" t="s">
        <v>197</v>
      </c>
      <c r="B134" s="424" t="s">
        <v>1651</v>
      </c>
      <c r="C134" s="493"/>
      <c r="D134" s="141">
        <v>9299.9500000000007</v>
      </c>
    </row>
    <row r="135" spans="1:4" ht="15.75" thickBot="1">
      <c r="A135" s="215" t="s">
        <v>48</v>
      </c>
      <c r="B135" s="108"/>
      <c r="C135" s="108"/>
      <c r="D135" s="115">
        <f>SUM(D127:D134)</f>
        <v>26264.04</v>
      </c>
    </row>
    <row r="136" spans="1:4">
      <c r="A136" s="522" t="s">
        <v>53</v>
      </c>
      <c r="B136" s="523"/>
      <c r="C136" s="46"/>
      <c r="D136" s="33">
        <f>SUM(D51,D79,D125,D135)</f>
        <v>324564.74</v>
      </c>
    </row>
    <row r="137" spans="1:4">
      <c r="A137" s="687" t="s">
        <v>1686</v>
      </c>
      <c r="B137" s="687"/>
      <c r="C137" s="687"/>
      <c r="D137" s="688">
        <v>1201595.0700000003</v>
      </c>
    </row>
    <row r="138" spans="1:4">
      <c r="A138" s="687"/>
      <c r="B138" s="687"/>
      <c r="C138" s="687"/>
      <c r="D138" s="688"/>
    </row>
    <row r="139" spans="1:4">
      <c r="A139" s="562" t="s">
        <v>1687</v>
      </c>
      <c r="B139" s="562"/>
      <c r="C139" s="562"/>
      <c r="D139" s="683">
        <v>244360.78</v>
      </c>
    </row>
    <row r="140" spans="1:4">
      <c r="A140" s="577"/>
      <c r="B140" s="577"/>
      <c r="C140" s="577"/>
      <c r="D140" s="471"/>
    </row>
    <row r="141" spans="1:4">
      <c r="A141" s="486" t="s">
        <v>1665</v>
      </c>
      <c r="B141" s="487"/>
      <c r="C141" s="488"/>
      <c r="D141" s="470">
        <v>106995.73</v>
      </c>
    </row>
    <row r="142" spans="1:4">
      <c r="A142" s="489"/>
      <c r="B142" s="490"/>
      <c r="C142" s="491"/>
      <c r="D142" s="492"/>
    </row>
    <row r="143" spans="1:4">
      <c r="A143" s="29"/>
      <c r="B143" s="29"/>
      <c r="C143" s="29"/>
      <c r="D143" s="29"/>
    </row>
    <row r="144" spans="1:4">
      <c r="A144" s="29"/>
      <c r="B144" s="29"/>
      <c r="C144" s="29"/>
      <c r="D144" s="29"/>
    </row>
    <row r="145" spans="1:5">
      <c r="A145" s="29"/>
      <c r="B145" s="29"/>
      <c r="C145" s="29"/>
      <c r="D145" s="29"/>
    </row>
    <row r="146" spans="1:5">
      <c r="A146" s="29"/>
      <c r="B146" s="29"/>
      <c r="C146" s="29"/>
      <c r="D146" s="29"/>
    </row>
    <row r="147" spans="1:5">
      <c r="A147" s="29"/>
      <c r="B147" s="29"/>
      <c r="C147" s="29"/>
      <c r="D147" s="29"/>
    </row>
    <row r="148" spans="1:5">
      <c r="A148" s="29"/>
      <c r="B148" s="29"/>
      <c r="C148" s="29"/>
      <c r="D148" s="29"/>
    </row>
    <row r="149" spans="1:5">
      <c r="A149" s="9"/>
      <c r="B149" s="9"/>
      <c r="C149" s="9"/>
      <c r="D149" s="9"/>
    </row>
    <row r="150" spans="1:5">
      <c r="A150" s="1"/>
      <c r="B150" s="1"/>
      <c r="C150" s="1"/>
      <c r="D150" s="1"/>
    </row>
    <row r="157" spans="1:5" s="5" customFormat="1">
      <c r="E157" s="11"/>
    </row>
  </sheetData>
  <mergeCells count="53">
    <mergeCell ref="A137:C138"/>
    <mergeCell ref="D137:D138"/>
    <mergeCell ref="A139:C140"/>
    <mergeCell ref="D139:D140"/>
    <mergeCell ref="A11:D13"/>
    <mergeCell ref="D62:D63"/>
    <mergeCell ref="A59:B60"/>
    <mergeCell ref="C59:C60"/>
    <mergeCell ref="B134:C134"/>
    <mergeCell ref="A83:D83"/>
    <mergeCell ref="A75:B75"/>
    <mergeCell ref="A77:B77"/>
    <mergeCell ref="A66:B66"/>
    <mergeCell ref="A70:B70"/>
    <mergeCell ref="A68:B68"/>
    <mergeCell ref="A72:B73"/>
    <mergeCell ref="C72:C73"/>
    <mergeCell ref="D72:D73"/>
    <mergeCell ref="B127:C131"/>
    <mergeCell ref="B118:D119"/>
    <mergeCell ref="B120:D121"/>
    <mergeCell ref="B122:D123"/>
    <mergeCell ref="B124:D124"/>
    <mergeCell ref="A126:C126"/>
    <mergeCell ref="B112:D113"/>
    <mergeCell ref="B114:D114"/>
    <mergeCell ref="A7:B7"/>
    <mergeCell ref="A1:D1"/>
    <mergeCell ref="A3:B3"/>
    <mergeCell ref="A4:B4"/>
    <mergeCell ref="A5:B5"/>
    <mergeCell ref="A6:B6"/>
    <mergeCell ref="A8:B8"/>
    <mergeCell ref="A9:B9"/>
    <mergeCell ref="A10:B10"/>
    <mergeCell ref="A64:B64"/>
    <mergeCell ref="D59:D60"/>
    <mergeCell ref="D141:D142"/>
    <mergeCell ref="B132:C133"/>
    <mergeCell ref="A61:B61"/>
    <mergeCell ref="C62:C63"/>
    <mergeCell ref="A136:B136"/>
    <mergeCell ref="A141:C142"/>
    <mergeCell ref="B85:D87"/>
    <mergeCell ref="A88:A90"/>
    <mergeCell ref="B88:D90"/>
    <mergeCell ref="B91:D96"/>
    <mergeCell ref="B98:D103"/>
    <mergeCell ref="B104:D104"/>
    <mergeCell ref="B105:D108"/>
    <mergeCell ref="B115:D117"/>
    <mergeCell ref="B109:D110"/>
    <mergeCell ref="B111:D111"/>
  </mergeCells>
  <pageMargins left="0.7" right="0.2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dimension ref="A1:E131"/>
  <sheetViews>
    <sheetView topLeftCell="A112" zoomScale="80" zoomScaleNormal="80" workbookViewId="0">
      <selection activeCell="A120" sqref="A120:D123"/>
    </sheetView>
  </sheetViews>
  <sheetFormatPr defaultRowHeight="15"/>
  <cols>
    <col min="1" max="1" width="12.140625" customWidth="1"/>
    <col min="2" max="2" width="35.42578125" customWidth="1"/>
    <col min="3" max="3" width="24.85546875" customWidth="1"/>
    <col min="4" max="4" width="20.85546875" customWidth="1"/>
    <col min="5" max="5" width="12.5703125" customWidth="1"/>
    <col min="6" max="9" width="11.42578125" bestFit="1" customWidth="1"/>
  </cols>
  <sheetData>
    <row r="1" spans="1:4" ht="15" customHeight="1">
      <c r="A1" s="473" t="s">
        <v>514</v>
      </c>
      <c r="B1" s="473"/>
      <c r="C1" s="473"/>
      <c r="D1" s="473"/>
    </row>
    <row r="2" spans="1:4">
      <c r="A2" s="30"/>
      <c r="B2" s="30"/>
      <c r="C2" s="30"/>
      <c r="D2" s="30"/>
    </row>
    <row r="3" spans="1:4">
      <c r="A3" s="474" t="s">
        <v>79</v>
      </c>
      <c r="B3" s="474"/>
      <c r="C3" s="30"/>
      <c r="D3" s="30"/>
    </row>
    <row r="4" spans="1:4">
      <c r="A4" s="481" t="s">
        <v>47</v>
      </c>
      <c r="B4" s="481"/>
      <c r="C4" s="30">
        <v>1992</v>
      </c>
      <c r="D4" s="30"/>
    </row>
    <row r="5" spans="1:4">
      <c r="A5" s="481" t="s">
        <v>44</v>
      </c>
      <c r="B5" s="481"/>
      <c r="C5" s="30">
        <v>71</v>
      </c>
      <c r="D5" s="30"/>
    </row>
    <row r="6" spans="1:4">
      <c r="A6" s="481" t="s">
        <v>45</v>
      </c>
      <c r="B6" s="481"/>
      <c r="C6" s="30">
        <v>9</v>
      </c>
      <c r="D6" s="30"/>
    </row>
    <row r="7" spans="1:4">
      <c r="A7" s="481" t="s">
        <v>46</v>
      </c>
      <c r="B7" s="481"/>
      <c r="C7" s="30">
        <v>2</v>
      </c>
      <c r="D7" s="30"/>
    </row>
    <row r="8" spans="1:4">
      <c r="A8" s="481" t="s">
        <v>51</v>
      </c>
      <c r="B8" s="481"/>
      <c r="C8" s="30">
        <v>4582.8</v>
      </c>
      <c r="D8" s="30"/>
    </row>
    <row r="9" spans="1:4">
      <c r="A9" s="481" t="s">
        <v>56</v>
      </c>
      <c r="B9" s="481"/>
      <c r="C9" s="66">
        <v>519.4</v>
      </c>
      <c r="D9" s="30"/>
    </row>
    <row r="10" spans="1:4">
      <c r="A10" s="481" t="s">
        <v>52</v>
      </c>
      <c r="B10" s="481"/>
      <c r="C10" s="30">
        <v>193</v>
      </c>
      <c r="D10" s="30"/>
    </row>
    <row r="11" spans="1:4">
      <c r="A11" s="479" t="s">
        <v>179</v>
      </c>
      <c r="B11" s="480"/>
      <c r="C11" s="480"/>
      <c r="D11" s="480"/>
    </row>
    <row r="12" spans="1:4">
      <c r="A12" s="479"/>
      <c r="B12" s="480"/>
      <c r="C12" s="480"/>
      <c r="D12" s="480"/>
    </row>
    <row r="13" spans="1:4" ht="15.75" thickBot="1">
      <c r="A13" s="480"/>
      <c r="B13" s="480"/>
      <c r="C13" s="480"/>
      <c r="D13" s="480"/>
    </row>
    <row r="14" spans="1:4">
      <c r="A14" s="81" t="s">
        <v>142</v>
      </c>
      <c r="B14" s="82"/>
      <c r="C14" s="82"/>
      <c r="D14" s="83"/>
    </row>
    <row r="15" spans="1:4">
      <c r="A15" s="84" t="s">
        <v>143</v>
      </c>
      <c r="B15" s="39"/>
      <c r="C15" s="39"/>
      <c r="D15" s="85"/>
    </row>
    <row r="16" spans="1:4">
      <c r="A16" s="86" t="s">
        <v>251</v>
      </c>
      <c r="B16" s="39"/>
      <c r="C16" s="39"/>
      <c r="D16" s="85"/>
    </row>
    <row r="17" spans="1:5">
      <c r="A17" s="172" t="s">
        <v>1184</v>
      </c>
      <c r="B17" s="48" t="s">
        <v>1185</v>
      </c>
      <c r="C17" s="48"/>
      <c r="D17" s="105">
        <f>7164.84+19607.69</f>
        <v>26772.53</v>
      </c>
    </row>
    <row r="18" spans="1:5" ht="14.25" customHeight="1">
      <c r="A18" s="86" t="s">
        <v>1054</v>
      </c>
      <c r="B18" s="39"/>
      <c r="C18" s="39"/>
      <c r="D18" s="85"/>
    </row>
    <row r="19" spans="1:5" s="4" customFormat="1">
      <c r="A19" s="172" t="s">
        <v>366</v>
      </c>
      <c r="B19" s="48" t="s">
        <v>1055</v>
      </c>
      <c r="C19" s="48"/>
      <c r="D19" s="207">
        <v>8814.5</v>
      </c>
    </row>
    <row r="20" spans="1:5" s="4" customFormat="1">
      <c r="A20" s="86" t="s">
        <v>253</v>
      </c>
      <c r="B20" s="39"/>
      <c r="C20" s="39"/>
      <c r="D20" s="85"/>
    </row>
    <row r="21" spans="1:5" s="4" customFormat="1">
      <c r="A21" s="172" t="s">
        <v>366</v>
      </c>
      <c r="B21" s="48" t="s">
        <v>1056</v>
      </c>
      <c r="C21" s="48"/>
      <c r="D21" s="105">
        <v>1861.44</v>
      </c>
    </row>
    <row r="22" spans="1:5">
      <c r="A22" s="172" t="s">
        <v>366</v>
      </c>
      <c r="B22" s="48" t="s">
        <v>1050</v>
      </c>
      <c r="C22" s="48"/>
      <c r="D22" s="105">
        <v>79645.36</v>
      </c>
    </row>
    <row r="23" spans="1:5">
      <c r="A23" s="180" t="s">
        <v>1525</v>
      </c>
      <c r="B23" s="47"/>
      <c r="C23" s="47"/>
      <c r="D23" s="155"/>
    </row>
    <row r="24" spans="1:5">
      <c r="A24" s="84" t="s">
        <v>447</v>
      </c>
      <c r="B24" s="39"/>
      <c r="C24" s="39"/>
      <c r="D24" s="85"/>
    </row>
    <row r="25" spans="1:5">
      <c r="A25" s="87" t="s">
        <v>415</v>
      </c>
      <c r="B25" s="39"/>
      <c r="C25" s="39"/>
      <c r="D25" s="85"/>
    </row>
    <row r="26" spans="1:5">
      <c r="A26" s="87" t="s">
        <v>408</v>
      </c>
      <c r="B26" s="39"/>
      <c r="C26" s="39"/>
      <c r="D26" s="85"/>
    </row>
    <row r="27" spans="1:5">
      <c r="A27" s="87" t="s">
        <v>620</v>
      </c>
      <c r="B27" s="39"/>
      <c r="C27" s="39"/>
      <c r="D27" s="85"/>
    </row>
    <row r="28" spans="1:5">
      <c r="A28" s="87" t="s">
        <v>621</v>
      </c>
      <c r="B28" s="39"/>
      <c r="C28" s="39"/>
      <c r="D28" s="85"/>
    </row>
    <row r="29" spans="1:5">
      <c r="A29" s="87" t="s">
        <v>764</v>
      </c>
      <c r="B29" s="39"/>
      <c r="C29" s="39"/>
      <c r="D29" s="85"/>
    </row>
    <row r="30" spans="1:5" ht="15.75" thickBot="1">
      <c r="A30" s="87" t="s">
        <v>622</v>
      </c>
      <c r="B30" s="39"/>
      <c r="C30" s="39"/>
      <c r="D30" s="85">
        <f>42284.85+1686.33</f>
        <v>43971.18</v>
      </c>
    </row>
    <row r="31" spans="1:5" ht="15.75" thickBot="1">
      <c r="A31" s="88" t="s">
        <v>48</v>
      </c>
      <c r="B31" s="89"/>
      <c r="C31" s="89"/>
      <c r="D31" s="90">
        <f>SUM(D15:D30)</f>
        <v>161065.01</v>
      </c>
    </row>
    <row r="32" spans="1:5" s="29" customFormat="1" ht="12.75">
      <c r="A32" s="39"/>
      <c r="B32" s="39"/>
      <c r="C32" s="39"/>
      <c r="D32" s="39"/>
      <c r="E32" s="28"/>
    </row>
    <row r="33" spans="1:5" s="29" customFormat="1" ht="12.75">
      <c r="A33" s="39"/>
      <c r="B33" s="39"/>
      <c r="C33" s="39"/>
      <c r="D33" s="39"/>
      <c r="E33" s="28"/>
    </row>
    <row r="34" spans="1:5" s="29" customFormat="1" ht="12.75">
      <c r="A34" s="39"/>
      <c r="B34" s="39"/>
      <c r="C34" s="39"/>
      <c r="D34" s="39"/>
      <c r="E34" s="28"/>
    </row>
    <row r="35" spans="1:5">
      <c r="A35" s="103" t="s">
        <v>152</v>
      </c>
      <c r="B35" s="70"/>
      <c r="C35" s="63"/>
      <c r="D35" s="173"/>
    </row>
    <row r="36" spans="1:5" s="1" customFormat="1">
      <c r="A36" s="86" t="s">
        <v>212</v>
      </c>
      <c r="B36" s="41"/>
      <c r="C36" s="64"/>
      <c r="D36" s="116">
        <v>100581.72</v>
      </c>
    </row>
    <row r="37" spans="1:5">
      <c r="A37" s="86" t="s">
        <v>50</v>
      </c>
      <c r="B37" s="39"/>
      <c r="C37" s="52"/>
      <c r="D37" s="93"/>
    </row>
    <row r="38" spans="1:5">
      <c r="A38" s="172" t="s">
        <v>322</v>
      </c>
      <c r="B38" s="48"/>
      <c r="C38" s="24" t="s">
        <v>1563</v>
      </c>
      <c r="D38" s="96"/>
    </row>
    <row r="39" spans="1:5">
      <c r="A39" s="140" t="s">
        <v>324</v>
      </c>
      <c r="B39" s="46"/>
      <c r="C39" s="22" t="s">
        <v>317</v>
      </c>
      <c r="D39" s="255"/>
    </row>
    <row r="40" spans="1:5" s="4" customFormat="1">
      <c r="A40" s="97" t="s">
        <v>326</v>
      </c>
      <c r="B40" s="59"/>
      <c r="C40" s="213" t="s">
        <v>41</v>
      </c>
      <c r="D40" s="187"/>
    </row>
    <row r="41" spans="1:5" s="4" customFormat="1">
      <c r="A41" s="506" t="s">
        <v>334</v>
      </c>
      <c r="B41" s="589"/>
      <c r="C41" s="455" t="s">
        <v>40</v>
      </c>
      <c r="D41" s="586"/>
    </row>
    <row r="42" spans="1:5" s="4" customFormat="1">
      <c r="A42" s="508"/>
      <c r="B42" s="548"/>
      <c r="C42" s="456"/>
      <c r="D42" s="587"/>
    </row>
    <row r="43" spans="1:5" s="4" customFormat="1">
      <c r="A43" s="459" t="s">
        <v>329</v>
      </c>
      <c r="B43" s="460"/>
      <c r="C43" s="183" t="s">
        <v>40</v>
      </c>
      <c r="D43" s="187"/>
    </row>
    <row r="44" spans="1:5" s="4" customFormat="1">
      <c r="A44" s="97" t="s">
        <v>330</v>
      </c>
      <c r="B44" s="54"/>
      <c r="C44" s="465" t="s">
        <v>41</v>
      </c>
      <c r="D44" s="586"/>
    </row>
    <row r="45" spans="1:5" s="4" customFormat="1">
      <c r="A45" s="98" t="s">
        <v>331</v>
      </c>
      <c r="B45" s="55"/>
      <c r="C45" s="466"/>
      <c r="D45" s="587"/>
    </row>
    <row r="46" spans="1:5" s="4" customFormat="1">
      <c r="A46" s="439" t="s">
        <v>1565</v>
      </c>
      <c r="B46" s="440"/>
      <c r="C46" s="443" t="s">
        <v>232</v>
      </c>
      <c r="D46" s="579">
        <v>39412.07</v>
      </c>
    </row>
    <row r="47" spans="1:5" s="4" customFormat="1">
      <c r="A47" s="441"/>
      <c r="B47" s="442"/>
      <c r="C47" s="444"/>
      <c r="D47" s="580"/>
    </row>
    <row r="48" spans="1:5" s="4" customFormat="1">
      <c r="A48" s="441"/>
      <c r="B48" s="442"/>
      <c r="C48" s="444"/>
      <c r="D48" s="580"/>
    </row>
    <row r="49" spans="1:5" s="4" customFormat="1">
      <c r="A49" s="441"/>
      <c r="B49" s="442"/>
      <c r="C49" s="444"/>
      <c r="D49" s="580"/>
    </row>
    <row r="50" spans="1:5" s="4" customFormat="1">
      <c r="A50" s="504"/>
      <c r="B50" s="449"/>
      <c r="C50" s="469"/>
      <c r="D50" s="581"/>
    </row>
    <row r="51" spans="1:5">
      <c r="A51" s="101" t="s">
        <v>275</v>
      </c>
      <c r="B51" s="32"/>
      <c r="C51" s="60" t="s">
        <v>315</v>
      </c>
      <c r="D51" s="134">
        <v>26997.65</v>
      </c>
    </row>
    <row r="52" spans="1:5">
      <c r="A52" s="101" t="s">
        <v>222</v>
      </c>
      <c r="B52" s="49"/>
      <c r="C52" s="60" t="s">
        <v>1647</v>
      </c>
      <c r="D52" s="132">
        <v>13044.01</v>
      </c>
    </row>
    <row r="53" spans="1:5">
      <c r="A53" s="461" t="s">
        <v>223</v>
      </c>
      <c r="B53" s="462"/>
      <c r="C53" s="60" t="s">
        <v>315</v>
      </c>
      <c r="D53" s="133">
        <v>24472.18</v>
      </c>
    </row>
    <row r="54" spans="1:5">
      <c r="A54" s="461" t="s">
        <v>190</v>
      </c>
      <c r="B54" s="555"/>
      <c r="C54" s="60" t="s">
        <v>398</v>
      </c>
      <c r="D54" s="133">
        <v>1494.83</v>
      </c>
    </row>
    <row r="55" spans="1:5">
      <c r="A55" s="100" t="s">
        <v>243</v>
      </c>
      <c r="B55" s="58"/>
      <c r="C55" s="60" t="s">
        <v>39</v>
      </c>
      <c r="D55" s="133">
        <v>3803.75</v>
      </c>
      <c r="E55" s="2"/>
    </row>
    <row r="56" spans="1:5">
      <c r="A56" s="439" t="s">
        <v>1648</v>
      </c>
      <c r="B56" s="440"/>
      <c r="C56" s="539" t="s">
        <v>357</v>
      </c>
      <c r="D56" s="445">
        <v>1036.8</v>
      </c>
      <c r="E56" s="2"/>
    </row>
    <row r="57" spans="1:5">
      <c r="A57" s="504"/>
      <c r="B57" s="449"/>
      <c r="C57" s="541"/>
      <c r="D57" s="505"/>
      <c r="E57" s="2"/>
    </row>
    <row r="58" spans="1:5">
      <c r="A58" s="461" t="s">
        <v>244</v>
      </c>
      <c r="B58" s="462"/>
      <c r="C58" s="60" t="s">
        <v>42</v>
      </c>
      <c r="D58" s="134">
        <v>30200.68</v>
      </c>
    </row>
    <row r="59" spans="1:5">
      <c r="A59" s="103" t="s">
        <v>50</v>
      </c>
      <c r="B59" s="47"/>
      <c r="C59" s="26"/>
      <c r="D59" s="104"/>
    </row>
    <row r="60" spans="1:5">
      <c r="A60" s="475" t="s">
        <v>347</v>
      </c>
      <c r="B60" s="476"/>
      <c r="C60" s="52"/>
      <c r="D60" s="80">
        <v>21522.73</v>
      </c>
    </row>
    <row r="61" spans="1:5" ht="15.75" thickBot="1">
      <c r="A61" s="475"/>
      <c r="B61" s="476"/>
      <c r="C61" s="107"/>
      <c r="D61" s="85"/>
    </row>
    <row r="62" spans="1:5" ht="15.75" thickBot="1">
      <c r="A62" s="114" t="s">
        <v>48</v>
      </c>
      <c r="B62" s="108"/>
      <c r="C62" s="108"/>
      <c r="D62" s="72">
        <f>SUM(D36,D46:D58)</f>
        <v>241043.68999999997</v>
      </c>
    </row>
    <row r="63" spans="1:5">
      <c r="A63" s="65"/>
      <c r="B63" s="39"/>
      <c r="C63" s="39"/>
      <c r="D63" s="37"/>
    </row>
    <row r="64" spans="1:5" ht="15" customHeight="1">
      <c r="A64" s="433" t="s">
        <v>180</v>
      </c>
      <c r="B64" s="433"/>
      <c r="C64" s="433"/>
      <c r="D64" s="433"/>
    </row>
    <row r="65" spans="1:4" ht="15" customHeight="1" thickBot="1">
      <c r="A65" s="268"/>
      <c r="B65" s="268"/>
      <c r="C65" s="268"/>
      <c r="D65" s="268"/>
    </row>
    <row r="66" spans="1:4">
      <c r="A66" s="156" t="s">
        <v>130</v>
      </c>
      <c r="B66" s="122" t="s">
        <v>156</v>
      </c>
      <c r="C66" s="123"/>
      <c r="D66" s="124"/>
    </row>
    <row r="67" spans="1:4">
      <c r="A67" s="157" t="s">
        <v>131</v>
      </c>
      <c r="B67" s="424" t="s">
        <v>198</v>
      </c>
      <c r="C67" s="425"/>
      <c r="D67" s="426"/>
    </row>
    <row r="68" spans="1:4" ht="15" customHeight="1">
      <c r="A68" s="164"/>
      <c r="B68" s="427"/>
      <c r="C68" s="428"/>
      <c r="D68" s="429"/>
    </row>
    <row r="69" spans="1:4">
      <c r="A69" s="158"/>
      <c r="B69" s="427"/>
      <c r="C69" s="428"/>
      <c r="D69" s="429"/>
    </row>
    <row r="70" spans="1:4" ht="15" customHeight="1">
      <c r="A70" s="568" t="s">
        <v>132</v>
      </c>
      <c r="B70" s="424" t="s">
        <v>157</v>
      </c>
      <c r="C70" s="425"/>
      <c r="D70" s="426"/>
    </row>
    <row r="71" spans="1:4">
      <c r="A71" s="483"/>
      <c r="B71" s="427"/>
      <c r="C71" s="428"/>
      <c r="D71" s="429"/>
    </row>
    <row r="72" spans="1:4">
      <c r="A72" s="484"/>
      <c r="B72" s="430"/>
      <c r="C72" s="431"/>
      <c r="D72" s="432"/>
    </row>
    <row r="73" spans="1:4">
      <c r="A73" s="159" t="s">
        <v>159</v>
      </c>
      <c r="B73" s="424" t="s">
        <v>158</v>
      </c>
      <c r="C73" s="425"/>
      <c r="D73" s="426"/>
    </row>
    <row r="74" spans="1:4">
      <c r="A74" s="160"/>
      <c r="B74" s="427"/>
      <c r="C74" s="428"/>
      <c r="D74" s="429"/>
    </row>
    <row r="75" spans="1:4">
      <c r="A75" s="161"/>
      <c r="B75" s="427"/>
      <c r="C75" s="428"/>
      <c r="D75" s="429"/>
    </row>
    <row r="76" spans="1:4">
      <c r="A76" s="161"/>
      <c r="B76" s="427"/>
      <c r="C76" s="428"/>
      <c r="D76" s="429"/>
    </row>
    <row r="77" spans="1:4">
      <c r="A77" s="161"/>
      <c r="B77" s="427"/>
      <c r="C77" s="428"/>
      <c r="D77" s="429"/>
    </row>
    <row r="78" spans="1:4" ht="18" customHeight="1">
      <c r="A78" s="162"/>
      <c r="B78" s="430"/>
      <c r="C78" s="431"/>
      <c r="D78" s="432"/>
    </row>
    <row r="79" spans="1:4" ht="15" customHeight="1">
      <c r="A79" s="163" t="s">
        <v>160</v>
      </c>
      <c r="B79" s="45" t="s">
        <v>161</v>
      </c>
      <c r="C79" s="46"/>
      <c r="D79" s="126"/>
    </row>
    <row r="80" spans="1:4">
      <c r="A80" s="74" t="s">
        <v>162</v>
      </c>
      <c r="B80" s="424" t="s">
        <v>199</v>
      </c>
      <c r="C80" s="425"/>
      <c r="D80" s="426"/>
    </row>
    <row r="81" spans="1:4">
      <c r="A81" s="161"/>
      <c r="B81" s="427"/>
      <c r="C81" s="428"/>
      <c r="D81" s="429"/>
    </row>
    <row r="82" spans="1:4">
      <c r="A82" s="161"/>
      <c r="B82" s="427"/>
      <c r="C82" s="428"/>
      <c r="D82" s="429"/>
    </row>
    <row r="83" spans="1:4">
      <c r="A83" s="161"/>
      <c r="B83" s="427"/>
      <c r="C83" s="428"/>
      <c r="D83" s="429"/>
    </row>
    <row r="84" spans="1:4" ht="15" customHeight="1">
      <c r="A84" s="161"/>
      <c r="B84" s="427"/>
      <c r="C84" s="428"/>
      <c r="D84" s="429"/>
    </row>
    <row r="85" spans="1:4">
      <c r="A85" s="162"/>
      <c r="B85" s="430"/>
      <c r="C85" s="431"/>
      <c r="D85" s="432"/>
    </row>
    <row r="86" spans="1:4">
      <c r="A86" s="163" t="s">
        <v>163</v>
      </c>
      <c r="B86" s="436" t="s">
        <v>164</v>
      </c>
      <c r="C86" s="437"/>
      <c r="D86" s="438"/>
    </row>
    <row r="87" spans="1:4">
      <c r="A87" s="74" t="s">
        <v>165</v>
      </c>
      <c r="B87" s="424" t="s">
        <v>201</v>
      </c>
      <c r="C87" s="425"/>
      <c r="D87" s="426"/>
    </row>
    <row r="88" spans="1:4">
      <c r="A88" s="161"/>
      <c r="B88" s="427"/>
      <c r="C88" s="428"/>
      <c r="D88" s="429"/>
    </row>
    <row r="89" spans="1:4">
      <c r="A89" s="161"/>
      <c r="B89" s="427"/>
      <c r="C89" s="428"/>
      <c r="D89" s="429"/>
    </row>
    <row r="90" spans="1:4">
      <c r="A90" s="162"/>
      <c r="B90" s="430"/>
      <c r="C90" s="431"/>
      <c r="D90" s="432"/>
    </row>
    <row r="91" spans="1:4">
      <c r="A91" s="77" t="s">
        <v>166</v>
      </c>
      <c r="B91" s="496" t="s">
        <v>193</v>
      </c>
      <c r="C91" s="497"/>
      <c r="D91" s="498"/>
    </row>
    <row r="92" spans="1:4">
      <c r="A92" s="75"/>
      <c r="B92" s="499"/>
      <c r="C92" s="500"/>
      <c r="D92" s="501"/>
    </row>
    <row r="93" spans="1:4" ht="33" customHeight="1">
      <c r="A93" s="164" t="s">
        <v>168</v>
      </c>
      <c r="B93" s="500" t="s">
        <v>194</v>
      </c>
      <c r="C93" s="500"/>
      <c r="D93" s="501"/>
    </row>
    <row r="94" spans="1:4">
      <c r="A94" s="74" t="s">
        <v>170</v>
      </c>
      <c r="B94" s="424" t="s">
        <v>173</v>
      </c>
      <c r="C94" s="425"/>
      <c r="D94" s="426"/>
    </row>
    <row r="95" spans="1:4">
      <c r="A95" s="162"/>
      <c r="B95" s="430"/>
      <c r="C95" s="431"/>
      <c r="D95" s="432"/>
    </row>
    <row r="96" spans="1:4">
      <c r="A96" s="74" t="s">
        <v>172</v>
      </c>
      <c r="B96" s="436" t="s">
        <v>175</v>
      </c>
      <c r="C96" s="437"/>
      <c r="D96" s="438"/>
    </row>
    <row r="97" spans="1:4">
      <c r="A97" s="79" t="s">
        <v>174</v>
      </c>
      <c r="B97" s="424" t="s">
        <v>167</v>
      </c>
      <c r="C97" s="425"/>
      <c r="D97" s="426"/>
    </row>
    <row r="98" spans="1:4">
      <c r="A98" s="77"/>
      <c r="B98" s="427"/>
      <c r="C98" s="428"/>
      <c r="D98" s="429"/>
    </row>
    <row r="99" spans="1:4">
      <c r="A99" s="75"/>
      <c r="B99" s="430"/>
      <c r="C99" s="431"/>
      <c r="D99" s="432"/>
    </row>
    <row r="100" spans="1:4">
      <c r="A100" s="161" t="s">
        <v>176</v>
      </c>
      <c r="B100" s="424" t="s">
        <v>169</v>
      </c>
      <c r="C100" s="425"/>
      <c r="D100" s="426"/>
    </row>
    <row r="101" spans="1:4">
      <c r="A101" s="162"/>
      <c r="B101" s="430"/>
      <c r="C101" s="431"/>
      <c r="D101" s="432"/>
    </row>
    <row r="102" spans="1:4">
      <c r="A102" s="74" t="s">
        <v>178</v>
      </c>
      <c r="B102" s="424" t="s">
        <v>171</v>
      </c>
      <c r="C102" s="425"/>
      <c r="D102" s="426"/>
    </row>
    <row r="103" spans="1:4">
      <c r="A103" s="162"/>
      <c r="B103" s="430"/>
      <c r="C103" s="431"/>
      <c r="D103" s="432"/>
    </row>
    <row r="104" spans="1:4">
      <c r="A104" s="74" t="s">
        <v>195</v>
      </c>
      <c r="B104" s="424" t="s">
        <v>177</v>
      </c>
      <c r="C104" s="425"/>
      <c r="D104" s="426"/>
    </row>
    <row r="105" spans="1:4">
      <c r="A105" s="162"/>
      <c r="B105" s="430"/>
      <c r="C105" s="431"/>
      <c r="D105" s="432"/>
    </row>
    <row r="106" spans="1:4" ht="33" customHeight="1" thickBot="1">
      <c r="A106" s="186" t="s">
        <v>182</v>
      </c>
      <c r="B106" s="452" t="s">
        <v>200</v>
      </c>
      <c r="C106" s="453"/>
      <c r="D106" s="454"/>
    </row>
    <row r="107" spans="1:4" ht="15.75" thickBot="1">
      <c r="A107" s="114" t="s">
        <v>48</v>
      </c>
      <c r="B107" s="108"/>
      <c r="C107" s="108"/>
      <c r="D107" s="115">
        <v>87714.79</v>
      </c>
    </row>
    <row r="108" spans="1:4">
      <c r="A108" s="626" t="s">
        <v>181</v>
      </c>
      <c r="B108" s="627"/>
      <c r="C108" s="627"/>
      <c r="D108" s="282"/>
    </row>
    <row r="109" spans="1:4" ht="15" customHeight="1">
      <c r="A109" s="74" t="s">
        <v>183</v>
      </c>
      <c r="B109" s="424" t="s">
        <v>1653</v>
      </c>
      <c r="C109" s="493"/>
      <c r="D109" s="141"/>
    </row>
    <row r="110" spans="1:4">
      <c r="A110" s="161"/>
      <c r="B110" s="427"/>
      <c r="C110" s="476"/>
      <c r="D110" s="116"/>
    </row>
    <row r="111" spans="1:4">
      <c r="A111" s="161"/>
      <c r="B111" s="427"/>
      <c r="C111" s="476"/>
      <c r="D111" s="116"/>
    </row>
    <row r="112" spans="1:4">
      <c r="A112" s="161"/>
      <c r="B112" s="427"/>
      <c r="C112" s="476"/>
      <c r="D112" s="116"/>
    </row>
    <row r="113" spans="1:4">
      <c r="A113" s="161"/>
      <c r="B113" s="427"/>
      <c r="C113" s="476"/>
      <c r="D113" s="116"/>
    </row>
    <row r="114" spans="1:4">
      <c r="A114" s="162"/>
      <c r="B114" s="430"/>
      <c r="C114" s="496"/>
      <c r="D114" s="154">
        <v>24965.360000000001</v>
      </c>
    </row>
    <row r="115" spans="1:4">
      <c r="A115" s="74" t="s">
        <v>196</v>
      </c>
      <c r="B115" s="424" t="s">
        <v>311</v>
      </c>
      <c r="C115" s="493"/>
      <c r="D115" s="141"/>
    </row>
    <row r="116" spans="1:4">
      <c r="A116" s="162"/>
      <c r="B116" s="430"/>
      <c r="C116" s="496"/>
      <c r="D116" s="154">
        <v>687.42</v>
      </c>
    </row>
    <row r="117" spans="1:4" ht="15.75" thickBot="1">
      <c r="A117" s="74" t="s">
        <v>197</v>
      </c>
      <c r="B117" s="424" t="s">
        <v>1651</v>
      </c>
      <c r="C117" s="493"/>
      <c r="D117" s="141">
        <v>14069.2</v>
      </c>
    </row>
    <row r="118" spans="1:4" ht="15.75" thickBot="1">
      <c r="A118" s="184" t="s">
        <v>48</v>
      </c>
      <c r="B118" s="108"/>
      <c r="C118" s="108"/>
      <c r="D118" s="115">
        <f>SUM(D109:D117)</f>
        <v>39721.979999999996</v>
      </c>
    </row>
    <row r="119" spans="1:4">
      <c r="A119" s="671" t="s">
        <v>53</v>
      </c>
      <c r="B119" s="672"/>
      <c r="C119" s="109"/>
      <c r="D119" s="283">
        <f>SUM(D31,D62,D107,D118)</f>
        <v>529545.47</v>
      </c>
    </row>
    <row r="120" spans="1:4">
      <c r="A120" s="687" t="s">
        <v>1686</v>
      </c>
      <c r="B120" s="687"/>
      <c r="C120" s="687"/>
      <c r="D120" s="688">
        <v>1932698.6700000002</v>
      </c>
    </row>
    <row r="121" spans="1:4">
      <c r="A121" s="687"/>
      <c r="B121" s="687"/>
      <c r="C121" s="687"/>
      <c r="D121" s="688"/>
    </row>
    <row r="122" spans="1:4">
      <c r="A122" s="562" t="s">
        <v>1687</v>
      </c>
      <c r="B122" s="562"/>
      <c r="C122" s="562"/>
      <c r="D122" s="683">
        <v>430278.74</v>
      </c>
    </row>
    <row r="123" spans="1:4">
      <c r="A123" s="577"/>
      <c r="B123" s="577"/>
      <c r="C123" s="577"/>
      <c r="D123" s="471"/>
    </row>
    <row r="124" spans="1:4">
      <c r="A124" s="486" t="s">
        <v>1665</v>
      </c>
      <c r="B124" s="487"/>
      <c r="C124" s="488"/>
      <c r="D124" s="470">
        <v>152499.60999999999</v>
      </c>
    </row>
    <row r="125" spans="1:4">
      <c r="A125" s="489"/>
      <c r="B125" s="490"/>
      <c r="C125" s="491"/>
      <c r="D125" s="492"/>
    </row>
    <row r="128" spans="1:4">
      <c r="A128" s="29"/>
      <c r="B128" s="29"/>
      <c r="C128" s="29"/>
      <c r="D128" s="29"/>
    </row>
    <row r="131" spans="1:4">
      <c r="A131" s="29"/>
      <c r="B131" s="29"/>
      <c r="C131" s="29"/>
      <c r="D131" s="29"/>
    </row>
  </sheetData>
  <mergeCells count="54">
    <mergeCell ref="A64:D64"/>
    <mergeCell ref="B67:D69"/>
    <mergeCell ref="A70:A72"/>
    <mergeCell ref="B70:D72"/>
    <mergeCell ref="B73:D78"/>
    <mergeCell ref="B115:C116"/>
    <mergeCell ref="B117:C117"/>
    <mergeCell ref="A124:C125"/>
    <mergeCell ref="B86:D86"/>
    <mergeCell ref="B87:D90"/>
    <mergeCell ref="B91:D92"/>
    <mergeCell ref="B93:D93"/>
    <mergeCell ref="D124:D125"/>
    <mergeCell ref="A108:C108"/>
    <mergeCell ref="B109:C114"/>
    <mergeCell ref="A119:B119"/>
    <mergeCell ref="A120:C121"/>
    <mergeCell ref="D120:D121"/>
    <mergeCell ref="A122:C123"/>
    <mergeCell ref="D122:D123"/>
    <mergeCell ref="A46:B50"/>
    <mergeCell ref="C46:C50"/>
    <mergeCell ref="D46:D50"/>
    <mergeCell ref="B104:D105"/>
    <mergeCell ref="B106:D106"/>
    <mergeCell ref="B94:D95"/>
    <mergeCell ref="B96:D96"/>
    <mergeCell ref="B97:D99"/>
    <mergeCell ref="B100:D101"/>
    <mergeCell ref="B102:D103"/>
    <mergeCell ref="B80:D85"/>
    <mergeCell ref="A60:B61"/>
    <mergeCell ref="A58:B58"/>
    <mergeCell ref="A54:B54"/>
    <mergeCell ref="A56:B57"/>
    <mergeCell ref="C56:C57"/>
    <mergeCell ref="C41:C42"/>
    <mergeCell ref="D41:D42"/>
    <mergeCell ref="D44:D45"/>
    <mergeCell ref="A43:B43"/>
    <mergeCell ref="C44:C45"/>
    <mergeCell ref="D56:D57"/>
    <mergeCell ref="A1:D1"/>
    <mergeCell ref="A3:B3"/>
    <mergeCell ref="A4:B4"/>
    <mergeCell ref="A5:B5"/>
    <mergeCell ref="A6:B6"/>
    <mergeCell ref="A7:B7"/>
    <mergeCell ref="A8:B8"/>
    <mergeCell ref="A9:B9"/>
    <mergeCell ref="A10:B10"/>
    <mergeCell ref="A11:D13"/>
    <mergeCell ref="A53:B53"/>
    <mergeCell ref="A41:B42"/>
  </mergeCells>
  <pageMargins left="0.47244094488188981" right="0.47244094488188981" top="0.6" bottom="0.65" header="0.57999999999999996" footer="0.31496062992125984"/>
  <pageSetup paperSize="9" orientation="portrait" r:id="rId1"/>
</worksheet>
</file>

<file path=xl/worksheets/sheet51.xml><?xml version="1.0" encoding="utf-8"?>
<worksheet xmlns="http://schemas.openxmlformats.org/spreadsheetml/2006/main" xmlns:r="http://schemas.openxmlformats.org/officeDocument/2006/relationships">
  <dimension ref="A1:N210"/>
  <sheetViews>
    <sheetView topLeftCell="A138" zoomScale="91" zoomScaleNormal="91" workbookViewId="0">
      <selection activeCell="A144" sqref="A144:D147"/>
    </sheetView>
  </sheetViews>
  <sheetFormatPr defaultRowHeight="15"/>
  <cols>
    <col min="1" max="1" width="12.140625" customWidth="1"/>
    <col min="2" max="2" width="35.42578125" customWidth="1"/>
    <col min="3" max="4" width="22.5703125" customWidth="1"/>
    <col min="5" max="5" width="12.140625" customWidth="1"/>
    <col min="6" max="6" width="14.42578125" customWidth="1"/>
    <col min="7" max="7" width="10.42578125" customWidth="1"/>
    <col min="8" max="8" width="10.28515625" bestFit="1" customWidth="1"/>
    <col min="9" max="9" width="11.42578125" bestFit="1" customWidth="1"/>
  </cols>
  <sheetData>
    <row r="1" spans="1:8">
      <c r="A1" s="473" t="s">
        <v>514</v>
      </c>
      <c r="B1" s="473"/>
      <c r="C1" s="473"/>
      <c r="D1" s="473"/>
    </row>
    <row r="2" spans="1:8">
      <c r="A2" s="30"/>
      <c r="B2" s="30"/>
      <c r="C2" s="30"/>
      <c r="D2" s="30"/>
    </row>
    <row r="3" spans="1:8">
      <c r="A3" s="474" t="s">
        <v>128</v>
      </c>
      <c r="B3" s="474"/>
      <c r="C3" s="30"/>
      <c r="D3" s="30"/>
    </row>
    <row r="4" spans="1:8">
      <c r="A4" s="481" t="s">
        <v>47</v>
      </c>
      <c r="B4" s="481"/>
      <c r="C4" s="30">
        <v>1983</v>
      </c>
      <c r="D4" s="30"/>
    </row>
    <row r="5" spans="1:8">
      <c r="A5" s="481" t="s">
        <v>44</v>
      </c>
      <c r="B5" s="481"/>
      <c r="C5" s="30">
        <v>108</v>
      </c>
      <c r="D5" s="30"/>
    </row>
    <row r="6" spans="1:8">
      <c r="A6" s="481" t="s">
        <v>45</v>
      </c>
      <c r="B6" s="481"/>
      <c r="C6" s="30">
        <v>9</v>
      </c>
      <c r="D6" s="30"/>
    </row>
    <row r="7" spans="1:8">
      <c r="A7" s="481" t="s">
        <v>46</v>
      </c>
      <c r="B7" s="481"/>
      <c r="C7" s="30">
        <v>2</v>
      </c>
      <c r="D7" s="30"/>
    </row>
    <row r="8" spans="1:8">
      <c r="A8" s="481" t="s">
        <v>51</v>
      </c>
      <c r="B8" s="481"/>
      <c r="C8" s="66">
        <v>5723</v>
      </c>
      <c r="D8" s="30"/>
    </row>
    <row r="9" spans="1:8">
      <c r="A9" s="481" t="s">
        <v>56</v>
      </c>
      <c r="B9" s="481"/>
      <c r="C9" s="66">
        <v>660.1</v>
      </c>
      <c r="D9" s="30"/>
    </row>
    <row r="10" spans="1:8">
      <c r="A10" s="481" t="s">
        <v>52</v>
      </c>
      <c r="B10" s="481"/>
      <c r="C10" s="30">
        <v>234</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41"/>
      <c r="C15" s="41"/>
      <c r="D15" s="152"/>
    </row>
    <row r="16" spans="1:8">
      <c r="A16" s="86" t="s">
        <v>209</v>
      </c>
      <c r="B16" s="41"/>
      <c r="C16" s="41"/>
      <c r="D16" s="152"/>
    </row>
    <row r="17" spans="1:4" s="4" customFormat="1">
      <c r="A17" s="172" t="s">
        <v>766</v>
      </c>
      <c r="B17" s="48" t="s">
        <v>365</v>
      </c>
      <c r="C17" s="48"/>
      <c r="D17" s="105">
        <v>950.01</v>
      </c>
    </row>
    <row r="18" spans="1:4">
      <c r="A18" s="86" t="s">
        <v>1054</v>
      </c>
      <c r="B18" s="41"/>
      <c r="C18" s="41"/>
      <c r="D18" s="152"/>
    </row>
    <row r="19" spans="1:4">
      <c r="A19" s="172" t="s">
        <v>359</v>
      </c>
      <c r="B19" s="48" t="s">
        <v>1491</v>
      </c>
      <c r="C19" s="51"/>
      <c r="D19" s="105">
        <v>1112.06</v>
      </c>
    </row>
    <row r="20" spans="1:4">
      <c r="A20" s="86" t="s">
        <v>253</v>
      </c>
      <c r="B20" s="39"/>
      <c r="C20" s="41"/>
      <c r="D20" s="85"/>
    </row>
    <row r="21" spans="1:4">
      <c r="A21" s="172" t="s">
        <v>637</v>
      </c>
      <c r="B21" s="48" t="s">
        <v>767</v>
      </c>
      <c r="C21" s="51"/>
      <c r="D21" s="105">
        <v>748.82</v>
      </c>
    </row>
    <row r="22" spans="1:4">
      <c r="A22" s="140" t="s">
        <v>727</v>
      </c>
      <c r="B22" s="46" t="s">
        <v>1050</v>
      </c>
      <c r="C22" s="58"/>
      <c r="D22" s="175">
        <v>54897.120000000003</v>
      </c>
    </row>
    <row r="23" spans="1:4">
      <c r="A23" s="86" t="s">
        <v>768</v>
      </c>
      <c r="B23" s="39"/>
      <c r="C23" s="41"/>
      <c r="D23" s="85"/>
    </row>
    <row r="24" spans="1:4">
      <c r="A24" s="172" t="s">
        <v>769</v>
      </c>
      <c r="B24" s="48" t="s">
        <v>770</v>
      </c>
      <c r="C24" s="51"/>
      <c r="D24" s="105">
        <v>2458.29</v>
      </c>
    </row>
    <row r="25" spans="1:4">
      <c r="A25" s="84" t="s">
        <v>146</v>
      </c>
      <c r="B25" s="39"/>
      <c r="C25" s="39"/>
      <c r="D25" s="85"/>
    </row>
    <row r="26" spans="1:4">
      <c r="A26" s="86" t="s">
        <v>147</v>
      </c>
      <c r="B26" s="39"/>
      <c r="C26" s="39"/>
      <c r="D26" s="85"/>
    </row>
    <row r="27" spans="1:4">
      <c r="A27" s="87" t="s">
        <v>623</v>
      </c>
      <c r="B27" s="39" t="s">
        <v>624</v>
      </c>
      <c r="C27" s="39"/>
      <c r="D27" s="85"/>
    </row>
    <row r="28" spans="1:4">
      <c r="A28" s="87"/>
      <c r="B28" s="39" t="s">
        <v>625</v>
      </c>
      <c r="C28" s="39"/>
      <c r="D28" s="85"/>
    </row>
    <row r="29" spans="1:4">
      <c r="A29" s="172"/>
      <c r="B29" s="48" t="s">
        <v>626</v>
      </c>
      <c r="C29" s="48"/>
      <c r="D29" s="105">
        <v>2228.58</v>
      </c>
    </row>
    <row r="30" spans="1:4">
      <c r="A30" s="140" t="s">
        <v>1492</v>
      </c>
      <c r="B30" s="46" t="s">
        <v>1493</v>
      </c>
      <c r="C30" s="46"/>
      <c r="D30" s="175">
        <v>2031.26</v>
      </c>
    </row>
    <row r="31" spans="1:4">
      <c r="A31" s="86" t="s">
        <v>148</v>
      </c>
      <c r="B31" s="39"/>
      <c r="C31" s="39"/>
      <c r="D31" s="85"/>
    </row>
    <row r="32" spans="1:4">
      <c r="A32" s="87" t="s">
        <v>1318</v>
      </c>
      <c r="B32" s="39" t="s">
        <v>1319</v>
      </c>
      <c r="C32" s="39"/>
      <c r="D32" s="85"/>
    </row>
    <row r="33" spans="1:4">
      <c r="A33" s="87"/>
      <c r="B33" s="39" t="s">
        <v>1320</v>
      </c>
      <c r="C33" s="39"/>
      <c r="D33" s="85"/>
    </row>
    <row r="34" spans="1:4">
      <c r="A34" s="172"/>
      <c r="B34" s="48" t="s">
        <v>1321</v>
      </c>
      <c r="C34" s="48"/>
      <c r="D34" s="105">
        <v>5635.68</v>
      </c>
    </row>
    <row r="35" spans="1:4">
      <c r="A35" s="103" t="s">
        <v>149</v>
      </c>
      <c r="B35" s="47"/>
      <c r="C35" s="47"/>
      <c r="D35" s="155"/>
    </row>
    <row r="36" spans="1:4" ht="13.5" customHeight="1">
      <c r="A36" s="87" t="s">
        <v>1322</v>
      </c>
      <c r="B36" s="39" t="s">
        <v>1051</v>
      </c>
      <c r="C36" s="39"/>
      <c r="D36" s="85"/>
    </row>
    <row r="37" spans="1:4">
      <c r="A37" s="172"/>
      <c r="B37" s="48" t="s">
        <v>1323</v>
      </c>
      <c r="C37" s="48"/>
      <c r="D37" s="105">
        <f>979.86+1906.97</f>
        <v>2886.83</v>
      </c>
    </row>
    <row r="38" spans="1:4">
      <c r="A38" s="87" t="s">
        <v>1191</v>
      </c>
      <c r="B38" s="39" t="s">
        <v>1192</v>
      </c>
      <c r="C38" s="39"/>
      <c r="D38" s="85"/>
    </row>
    <row r="39" spans="1:4">
      <c r="A39" s="172"/>
      <c r="B39" s="48" t="s">
        <v>1193</v>
      </c>
      <c r="C39" s="48"/>
      <c r="D39" s="105">
        <f>1015.39+1017.99</f>
        <v>2033.38</v>
      </c>
    </row>
    <row r="40" spans="1:4">
      <c r="A40" s="87" t="s">
        <v>1492</v>
      </c>
      <c r="B40" s="39" t="s">
        <v>1493</v>
      </c>
      <c r="C40" s="39"/>
      <c r="D40" s="85"/>
    </row>
    <row r="41" spans="1:4">
      <c r="A41" s="172"/>
      <c r="B41" s="48" t="s">
        <v>1494</v>
      </c>
      <c r="C41" s="48"/>
      <c r="D41" s="105">
        <v>2054.06</v>
      </c>
    </row>
    <row r="42" spans="1:4">
      <c r="A42" s="86" t="s">
        <v>150</v>
      </c>
      <c r="B42" s="39"/>
      <c r="C42" s="39"/>
      <c r="D42" s="85"/>
    </row>
    <row r="43" spans="1:4">
      <c r="A43" s="87" t="s">
        <v>356</v>
      </c>
      <c r="B43" s="39" t="s">
        <v>914</v>
      </c>
      <c r="C43" s="39"/>
      <c r="D43" s="85"/>
    </row>
    <row r="44" spans="1:4">
      <c r="A44" s="87"/>
      <c r="B44" s="39" t="s">
        <v>915</v>
      </c>
      <c r="C44" s="39"/>
      <c r="D44" s="85"/>
    </row>
    <row r="45" spans="1:4">
      <c r="A45" s="172"/>
      <c r="B45" s="48" t="s">
        <v>916</v>
      </c>
      <c r="C45" s="48"/>
      <c r="D45" s="105">
        <v>9385.77</v>
      </c>
    </row>
    <row r="46" spans="1:4">
      <c r="A46" s="140" t="s">
        <v>957</v>
      </c>
      <c r="B46" s="46" t="s">
        <v>1052</v>
      </c>
      <c r="C46" s="46"/>
      <c r="D46" s="175">
        <v>1805.24</v>
      </c>
    </row>
    <row r="47" spans="1:4">
      <c r="A47" s="172" t="s">
        <v>1194</v>
      </c>
      <c r="B47" s="48" t="s">
        <v>1053</v>
      </c>
      <c r="C47" s="48"/>
      <c r="D47" s="105">
        <f>986.85+538.3</f>
        <v>1525.15</v>
      </c>
    </row>
    <row r="48" spans="1:4">
      <c r="A48" s="84" t="s">
        <v>389</v>
      </c>
      <c r="B48" s="39"/>
      <c r="C48" s="39"/>
      <c r="D48" s="85"/>
    </row>
    <row r="49" spans="1:4">
      <c r="A49" s="87" t="s">
        <v>391</v>
      </c>
      <c r="B49" s="39"/>
      <c r="C49" s="39"/>
      <c r="D49" s="85"/>
    </row>
    <row r="50" spans="1:4">
      <c r="A50" s="87" t="s">
        <v>390</v>
      </c>
      <c r="B50" s="39"/>
      <c r="C50" s="39"/>
      <c r="D50" s="85"/>
    </row>
    <row r="51" spans="1:4">
      <c r="A51" s="87" t="s">
        <v>392</v>
      </c>
      <c r="B51" s="39"/>
      <c r="C51" s="39"/>
      <c r="D51" s="85"/>
    </row>
    <row r="52" spans="1:4">
      <c r="A52" s="87" t="s">
        <v>771</v>
      </c>
      <c r="B52" s="39"/>
      <c r="C52" s="39"/>
      <c r="D52" s="85"/>
    </row>
    <row r="53" spans="1:4">
      <c r="A53" s="87" t="s">
        <v>393</v>
      </c>
      <c r="B53" s="39"/>
      <c r="C53" s="39"/>
      <c r="D53" s="85"/>
    </row>
    <row r="54" spans="1:4">
      <c r="A54" s="87" t="s">
        <v>394</v>
      </c>
      <c r="B54" s="39"/>
      <c r="C54" s="39"/>
      <c r="D54" s="85"/>
    </row>
    <row r="55" spans="1:4">
      <c r="A55" s="87" t="s">
        <v>395</v>
      </c>
      <c r="B55" s="39"/>
      <c r="C55" s="39"/>
      <c r="D55" s="85"/>
    </row>
    <row r="56" spans="1:4">
      <c r="A56" s="87" t="s">
        <v>396</v>
      </c>
      <c r="B56" s="39"/>
      <c r="C56" s="39"/>
      <c r="D56" s="85"/>
    </row>
    <row r="57" spans="1:4">
      <c r="A57" s="172" t="s">
        <v>397</v>
      </c>
      <c r="B57" s="48"/>
      <c r="C57" s="48"/>
      <c r="D57" s="105">
        <f>62049.32+844.16</f>
        <v>62893.48</v>
      </c>
    </row>
    <row r="58" spans="1:4">
      <c r="A58" s="86" t="s">
        <v>627</v>
      </c>
      <c r="B58" s="39"/>
      <c r="C58" s="39"/>
      <c r="D58" s="85"/>
    </row>
    <row r="59" spans="1:4" ht="15.75" thickBot="1">
      <c r="A59" s="87" t="s">
        <v>628</v>
      </c>
      <c r="B59" s="39"/>
      <c r="C59" s="39"/>
      <c r="D59" s="85">
        <v>6826.29</v>
      </c>
    </row>
    <row r="60" spans="1:4" ht="15.75" thickBot="1">
      <c r="A60" s="88" t="s">
        <v>48</v>
      </c>
      <c r="B60" s="89"/>
      <c r="C60" s="89"/>
      <c r="D60" s="90">
        <f>SUM(D14:D59)</f>
        <v>159472.02000000002</v>
      </c>
    </row>
    <row r="61" spans="1:4">
      <c r="A61" s="41"/>
      <c r="B61" s="41"/>
      <c r="C61" s="41"/>
      <c r="D61" s="41"/>
    </row>
    <row r="62" spans="1:4" ht="15.75" thickBot="1">
      <c r="A62" s="41"/>
      <c r="B62" s="41"/>
      <c r="C62" s="41"/>
      <c r="D62" s="41"/>
    </row>
    <row r="63" spans="1:4">
      <c r="A63" s="81" t="s">
        <v>152</v>
      </c>
      <c r="B63" s="82"/>
      <c r="C63" s="91"/>
      <c r="D63" s="92"/>
    </row>
    <row r="64" spans="1:4" s="1" customFormat="1">
      <c r="A64" s="86" t="s">
        <v>204</v>
      </c>
      <c r="B64" s="41"/>
      <c r="C64" s="64"/>
      <c r="D64" s="116">
        <v>125632.39</v>
      </c>
    </row>
    <row r="65" spans="1:7">
      <c r="A65" s="86" t="s">
        <v>50</v>
      </c>
      <c r="B65" s="39"/>
      <c r="C65" s="52"/>
      <c r="D65" s="93"/>
    </row>
    <row r="66" spans="1:7">
      <c r="A66" s="87" t="s">
        <v>322</v>
      </c>
      <c r="B66" s="39"/>
      <c r="C66" s="25" t="s">
        <v>1554</v>
      </c>
      <c r="D66" s="93"/>
    </row>
    <row r="67" spans="1:7">
      <c r="A67" s="87" t="s">
        <v>324</v>
      </c>
      <c r="B67" s="39"/>
      <c r="C67" s="25" t="s">
        <v>1550</v>
      </c>
      <c r="D67" s="93"/>
    </row>
    <row r="68" spans="1:7" s="4" customFormat="1">
      <c r="A68" s="97" t="s">
        <v>326</v>
      </c>
      <c r="B68" s="59"/>
      <c r="C68" s="267" t="s">
        <v>41</v>
      </c>
      <c r="D68" s="270"/>
    </row>
    <row r="69" spans="1:7" s="4" customFormat="1">
      <c r="A69" s="459" t="s">
        <v>346</v>
      </c>
      <c r="B69" s="460"/>
      <c r="C69" s="267" t="s">
        <v>40</v>
      </c>
      <c r="D69" s="270"/>
    </row>
    <row r="70" spans="1:7" s="4" customFormat="1">
      <c r="A70" s="459" t="s">
        <v>329</v>
      </c>
      <c r="B70" s="460"/>
      <c r="C70" s="269" t="s">
        <v>40</v>
      </c>
      <c r="D70" s="270"/>
    </row>
    <row r="71" spans="1:7" s="4" customFormat="1">
      <c r="A71" s="97" t="s">
        <v>330</v>
      </c>
      <c r="B71" s="54"/>
      <c r="C71" s="465" t="s">
        <v>41</v>
      </c>
      <c r="D71" s="586"/>
    </row>
    <row r="72" spans="1:7" s="4" customFormat="1">
      <c r="A72" s="98" t="s">
        <v>331</v>
      </c>
      <c r="B72" s="55"/>
      <c r="C72" s="466"/>
      <c r="D72" s="587"/>
    </row>
    <row r="73" spans="1:7">
      <c r="A73" s="439" t="s">
        <v>1565</v>
      </c>
      <c r="B73" s="440"/>
      <c r="C73" s="443" t="s">
        <v>232</v>
      </c>
      <c r="D73" s="445">
        <v>49217.8</v>
      </c>
      <c r="G73" s="14"/>
    </row>
    <row r="74" spans="1:7">
      <c r="A74" s="441"/>
      <c r="B74" s="442"/>
      <c r="C74" s="444"/>
      <c r="D74" s="446"/>
      <c r="G74" s="14"/>
    </row>
    <row r="75" spans="1:7">
      <c r="A75" s="441"/>
      <c r="B75" s="442"/>
      <c r="C75" s="444"/>
      <c r="D75" s="446"/>
      <c r="G75" s="14"/>
    </row>
    <row r="76" spans="1:7">
      <c r="A76" s="441"/>
      <c r="B76" s="442"/>
      <c r="C76" s="444"/>
      <c r="D76" s="446"/>
      <c r="G76" s="14"/>
    </row>
    <row r="77" spans="1:7">
      <c r="A77" s="504"/>
      <c r="B77" s="449"/>
      <c r="C77" s="469"/>
      <c r="D77" s="505"/>
      <c r="G77" s="14"/>
    </row>
    <row r="78" spans="1:7">
      <c r="A78" s="101" t="s">
        <v>275</v>
      </c>
      <c r="B78" s="32"/>
      <c r="C78" s="60" t="s">
        <v>315</v>
      </c>
      <c r="D78" s="134">
        <v>34487.17</v>
      </c>
    </row>
    <row r="79" spans="1:7">
      <c r="A79" s="461" t="s">
        <v>188</v>
      </c>
      <c r="B79" s="462"/>
      <c r="C79" s="60" t="s">
        <v>315</v>
      </c>
      <c r="D79" s="133">
        <v>30560.82</v>
      </c>
    </row>
    <row r="80" spans="1:7">
      <c r="A80" s="101" t="s">
        <v>189</v>
      </c>
      <c r="B80" s="49"/>
      <c r="C80" s="60" t="s">
        <v>1646</v>
      </c>
      <c r="D80" s="132">
        <v>2087.67</v>
      </c>
    </row>
    <row r="81" spans="1:5">
      <c r="A81" s="628" t="s">
        <v>1645</v>
      </c>
      <c r="B81" s="629"/>
      <c r="C81" s="60" t="s">
        <v>354</v>
      </c>
      <c r="D81" s="134">
        <f>1509.52</f>
        <v>1509.52</v>
      </c>
    </row>
    <row r="82" spans="1:5">
      <c r="A82" s="100" t="s">
        <v>243</v>
      </c>
      <c r="B82" s="58"/>
      <c r="C82" s="60" t="s">
        <v>39</v>
      </c>
      <c r="D82" s="133">
        <v>4750.09</v>
      </c>
      <c r="E82" s="2"/>
    </row>
    <row r="83" spans="1:5">
      <c r="A83" s="461" t="s">
        <v>316</v>
      </c>
      <c r="B83" s="462"/>
      <c r="C83" s="60" t="s">
        <v>42</v>
      </c>
      <c r="D83" s="134">
        <v>37714.57</v>
      </c>
    </row>
    <row r="84" spans="1:5">
      <c r="A84" s="103" t="s">
        <v>50</v>
      </c>
      <c r="B84" s="47"/>
      <c r="C84" s="26"/>
      <c r="D84" s="104"/>
    </row>
    <row r="85" spans="1:5">
      <c r="A85" s="475" t="s">
        <v>347</v>
      </c>
      <c r="B85" s="476"/>
      <c r="C85" s="52"/>
      <c r="D85" s="80">
        <v>15860.97</v>
      </c>
    </row>
    <row r="86" spans="1:5">
      <c r="A86" s="630"/>
      <c r="B86" s="496"/>
      <c r="C86" s="44"/>
      <c r="D86" s="105"/>
    </row>
    <row r="87" spans="1:5" ht="15.75" thickBot="1">
      <c r="A87" s="113" t="s">
        <v>48</v>
      </c>
      <c r="B87" s="106"/>
      <c r="C87" s="106"/>
      <c r="D87" s="178">
        <f>SUM(D64,D73:D83)</f>
        <v>285960.02999999997</v>
      </c>
    </row>
    <row r="88" spans="1:5">
      <c r="A88" s="65"/>
      <c r="B88" s="39"/>
      <c r="C88" s="39"/>
      <c r="D88" s="37"/>
    </row>
    <row r="89" spans="1:5" ht="15" customHeight="1">
      <c r="A89" s="433" t="s">
        <v>180</v>
      </c>
      <c r="B89" s="433"/>
      <c r="C89" s="433"/>
      <c r="D89" s="433"/>
    </row>
    <row r="90" spans="1:5" ht="15.75" thickBot="1">
      <c r="A90" s="185"/>
      <c r="B90" s="185"/>
      <c r="C90" s="185"/>
      <c r="D90" s="185"/>
    </row>
    <row r="91" spans="1:5">
      <c r="A91" s="156" t="s">
        <v>130</v>
      </c>
      <c r="B91" s="122" t="s">
        <v>156</v>
      </c>
      <c r="C91" s="123"/>
      <c r="D91" s="124"/>
    </row>
    <row r="92" spans="1:5">
      <c r="A92" s="157" t="s">
        <v>131</v>
      </c>
      <c r="B92" s="424" t="s">
        <v>198</v>
      </c>
      <c r="C92" s="425"/>
      <c r="D92" s="426"/>
    </row>
    <row r="93" spans="1:5" ht="15" customHeight="1">
      <c r="A93" s="164"/>
      <c r="B93" s="427"/>
      <c r="C93" s="428"/>
      <c r="D93" s="429"/>
    </row>
    <row r="94" spans="1:5">
      <c r="A94" s="158"/>
      <c r="B94" s="427"/>
      <c r="C94" s="428"/>
      <c r="D94" s="429"/>
    </row>
    <row r="95" spans="1:5" ht="15" customHeight="1">
      <c r="A95" s="483" t="s">
        <v>132</v>
      </c>
      <c r="B95" s="424" t="s">
        <v>157</v>
      </c>
      <c r="C95" s="425"/>
      <c r="D95" s="426"/>
    </row>
    <row r="96" spans="1:5">
      <c r="A96" s="483"/>
      <c r="B96" s="427"/>
      <c r="C96" s="428"/>
      <c r="D96" s="429"/>
    </row>
    <row r="97" spans="1:4">
      <c r="A97" s="484"/>
      <c r="B97" s="430"/>
      <c r="C97" s="431"/>
      <c r="D97" s="432"/>
    </row>
    <row r="98" spans="1:4">
      <c r="A98" s="159" t="s">
        <v>159</v>
      </c>
      <c r="B98" s="424" t="s">
        <v>158</v>
      </c>
      <c r="C98" s="425"/>
      <c r="D98" s="426"/>
    </row>
    <row r="99" spans="1:4">
      <c r="A99" s="160"/>
      <c r="B99" s="427"/>
      <c r="C99" s="428"/>
      <c r="D99" s="429"/>
    </row>
    <row r="100" spans="1:4">
      <c r="A100" s="161"/>
      <c r="B100" s="427"/>
      <c r="C100" s="428"/>
      <c r="D100" s="429"/>
    </row>
    <row r="101" spans="1:4">
      <c r="A101" s="161"/>
      <c r="B101" s="427"/>
      <c r="C101" s="428"/>
      <c r="D101" s="429"/>
    </row>
    <row r="102" spans="1:4">
      <c r="A102" s="161"/>
      <c r="B102" s="427"/>
      <c r="C102" s="428"/>
      <c r="D102" s="429"/>
    </row>
    <row r="103" spans="1:4">
      <c r="A103" s="161"/>
      <c r="B103" s="427"/>
      <c r="C103" s="428"/>
      <c r="D103" s="429"/>
    </row>
    <row r="104" spans="1:4">
      <c r="A104" s="161"/>
      <c r="B104" s="427"/>
      <c r="C104" s="428"/>
      <c r="D104" s="429"/>
    </row>
    <row r="105" spans="1:4" ht="15" customHeight="1">
      <c r="A105" s="163" t="s">
        <v>160</v>
      </c>
      <c r="B105" s="45" t="s">
        <v>161</v>
      </c>
      <c r="C105" s="46"/>
      <c r="D105" s="126"/>
    </row>
    <row r="106" spans="1:4">
      <c r="A106" s="74" t="s">
        <v>162</v>
      </c>
      <c r="B106" s="424" t="s">
        <v>199</v>
      </c>
      <c r="C106" s="425"/>
      <c r="D106" s="426"/>
    </row>
    <row r="107" spans="1:4">
      <c r="A107" s="161"/>
      <c r="B107" s="427"/>
      <c r="C107" s="428"/>
      <c r="D107" s="429"/>
    </row>
    <row r="108" spans="1:4">
      <c r="A108" s="161"/>
      <c r="B108" s="427"/>
      <c r="C108" s="428"/>
      <c r="D108" s="429"/>
    </row>
    <row r="109" spans="1:4">
      <c r="A109" s="161"/>
      <c r="B109" s="427"/>
      <c r="C109" s="428"/>
      <c r="D109" s="429"/>
    </row>
    <row r="110" spans="1:4" ht="15" customHeight="1">
      <c r="A110" s="161"/>
      <c r="B110" s="427"/>
      <c r="C110" s="428"/>
      <c r="D110" s="429"/>
    </row>
    <row r="111" spans="1:4">
      <c r="A111" s="74" t="s">
        <v>163</v>
      </c>
      <c r="B111" s="436" t="s">
        <v>164</v>
      </c>
      <c r="C111" s="437"/>
      <c r="D111" s="438"/>
    </row>
    <row r="112" spans="1:4">
      <c r="A112" s="74" t="s">
        <v>165</v>
      </c>
      <c r="B112" s="424" t="s">
        <v>201</v>
      </c>
      <c r="C112" s="425"/>
      <c r="D112" s="426"/>
    </row>
    <row r="113" spans="1:4">
      <c r="A113" s="161"/>
      <c r="B113" s="427"/>
      <c r="C113" s="428"/>
      <c r="D113" s="429"/>
    </row>
    <row r="114" spans="1:4">
      <c r="A114" s="161"/>
      <c r="B114" s="427"/>
      <c r="C114" s="428"/>
      <c r="D114" s="429"/>
    </row>
    <row r="115" spans="1:4">
      <c r="A115" s="162"/>
      <c r="B115" s="430"/>
      <c r="C115" s="431"/>
      <c r="D115" s="432"/>
    </row>
    <row r="116" spans="1:4">
      <c r="A116" s="79" t="s">
        <v>166</v>
      </c>
      <c r="B116" s="499" t="s">
        <v>193</v>
      </c>
      <c r="C116" s="500"/>
      <c r="D116" s="501"/>
    </row>
    <row r="117" spans="1:4">
      <c r="A117" s="75"/>
      <c r="B117" s="499"/>
      <c r="C117" s="500"/>
      <c r="D117" s="501"/>
    </row>
    <row r="118" spans="1:4" ht="30" customHeight="1">
      <c r="A118" s="164" t="s">
        <v>168</v>
      </c>
      <c r="B118" s="500" t="s">
        <v>194</v>
      </c>
      <c r="C118" s="500"/>
      <c r="D118" s="501"/>
    </row>
    <row r="119" spans="1:4">
      <c r="A119" s="74" t="s">
        <v>170</v>
      </c>
      <c r="B119" s="424" t="s">
        <v>173</v>
      </c>
      <c r="C119" s="425"/>
      <c r="D119" s="426"/>
    </row>
    <row r="120" spans="1:4">
      <c r="A120" s="162"/>
      <c r="B120" s="430"/>
      <c r="C120" s="431"/>
      <c r="D120" s="432"/>
    </row>
    <row r="121" spans="1:4">
      <c r="A121" s="74" t="s">
        <v>172</v>
      </c>
      <c r="B121" s="436" t="s">
        <v>175</v>
      </c>
      <c r="C121" s="437"/>
      <c r="D121" s="438"/>
    </row>
    <row r="122" spans="1:4">
      <c r="A122" s="79" t="s">
        <v>174</v>
      </c>
      <c r="B122" s="424" t="s">
        <v>167</v>
      </c>
      <c r="C122" s="425"/>
      <c r="D122" s="426"/>
    </row>
    <row r="123" spans="1:4">
      <c r="A123" s="77"/>
      <c r="B123" s="427"/>
      <c r="C123" s="428"/>
      <c r="D123" s="429"/>
    </row>
    <row r="124" spans="1:4">
      <c r="A124" s="75"/>
      <c r="B124" s="430"/>
      <c r="C124" s="431"/>
      <c r="D124" s="432"/>
    </row>
    <row r="125" spans="1:4">
      <c r="A125" s="161" t="s">
        <v>176</v>
      </c>
      <c r="B125" s="424" t="s">
        <v>169</v>
      </c>
      <c r="C125" s="425"/>
      <c r="D125" s="426"/>
    </row>
    <row r="126" spans="1:4">
      <c r="A126" s="162"/>
      <c r="B126" s="430"/>
      <c r="C126" s="431"/>
      <c r="D126" s="432"/>
    </row>
    <row r="127" spans="1:4">
      <c r="A127" s="74" t="s">
        <v>178</v>
      </c>
      <c r="B127" s="424" t="s">
        <v>171</v>
      </c>
      <c r="C127" s="425"/>
      <c r="D127" s="426"/>
    </row>
    <row r="128" spans="1:4">
      <c r="A128" s="162"/>
      <c r="B128" s="430"/>
      <c r="C128" s="431"/>
      <c r="D128" s="432"/>
    </row>
    <row r="129" spans="1:4">
      <c r="A129" s="74" t="s">
        <v>195</v>
      </c>
      <c r="B129" s="424" t="s">
        <v>177</v>
      </c>
      <c r="C129" s="425"/>
      <c r="D129" s="426"/>
    </row>
    <row r="130" spans="1:4">
      <c r="A130" s="162"/>
      <c r="B130" s="430"/>
      <c r="C130" s="431"/>
      <c r="D130" s="432"/>
    </row>
    <row r="131" spans="1:4" ht="30" customHeight="1" thickBot="1">
      <c r="A131" s="186" t="s">
        <v>182</v>
      </c>
      <c r="B131" s="452" t="s">
        <v>200</v>
      </c>
      <c r="C131" s="453"/>
      <c r="D131" s="454"/>
    </row>
    <row r="132" spans="1:4" ht="15.75" thickBot="1">
      <c r="A132" s="114" t="s">
        <v>48</v>
      </c>
      <c r="B132" s="108"/>
      <c r="C132" s="108"/>
      <c r="D132" s="115">
        <v>109538.22</v>
      </c>
    </row>
    <row r="133" spans="1:4" ht="15.75" thickBot="1">
      <c r="A133" s="530" t="s">
        <v>181</v>
      </c>
      <c r="B133" s="531"/>
      <c r="C133" s="531"/>
      <c r="D133" s="165"/>
    </row>
    <row r="134" spans="1:4">
      <c r="A134" s="219" t="s">
        <v>183</v>
      </c>
      <c r="B134" s="494" t="s">
        <v>1653</v>
      </c>
      <c r="C134" s="495"/>
      <c r="D134" s="165"/>
    </row>
    <row r="135" spans="1:4">
      <c r="A135" s="161"/>
      <c r="B135" s="427"/>
      <c r="C135" s="476"/>
      <c r="D135" s="116"/>
    </row>
    <row r="136" spans="1:4">
      <c r="A136" s="161"/>
      <c r="B136" s="427"/>
      <c r="C136" s="476"/>
      <c r="D136" s="116"/>
    </row>
    <row r="137" spans="1:4">
      <c r="A137" s="161"/>
      <c r="B137" s="427"/>
      <c r="C137" s="476"/>
      <c r="D137" s="116"/>
    </row>
    <row r="138" spans="1:4">
      <c r="A138" s="162"/>
      <c r="B138" s="430"/>
      <c r="C138" s="496"/>
      <c r="D138" s="154">
        <v>31190.35</v>
      </c>
    </row>
    <row r="139" spans="1:4">
      <c r="A139" s="74" t="s">
        <v>196</v>
      </c>
      <c r="B139" s="424" t="s">
        <v>311</v>
      </c>
      <c r="C139" s="493"/>
      <c r="D139" s="141"/>
    </row>
    <row r="140" spans="1:4">
      <c r="A140" s="162"/>
      <c r="B140" s="430"/>
      <c r="C140" s="496"/>
      <c r="D140" s="154">
        <v>858.45</v>
      </c>
    </row>
    <row r="141" spans="1:4">
      <c r="A141" s="163" t="s">
        <v>197</v>
      </c>
      <c r="B141" s="675" t="s">
        <v>1651</v>
      </c>
      <c r="C141" s="499"/>
      <c r="D141" s="133">
        <v>17569.61</v>
      </c>
    </row>
    <row r="142" spans="1:4" ht="15.75" thickBot="1">
      <c r="A142" s="221" t="s">
        <v>48</v>
      </c>
      <c r="B142" s="220"/>
      <c r="C142" s="220"/>
      <c r="D142" s="377">
        <f>SUM(D134:D141)</f>
        <v>49618.41</v>
      </c>
    </row>
    <row r="143" spans="1:4" ht="15.75" thickBot="1">
      <c r="A143" s="566" t="s">
        <v>53</v>
      </c>
      <c r="B143" s="567"/>
      <c r="C143" s="108"/>
      <c r="D143" s="72">
        <f>SUM(D60,D87,D132,D142)</f>
        <v>604588.68000000005</v>
      </c>
    </row>
    <row r="144" spans="1:4">
      <c r="A144" s="687" t="s">
        <v>1686</v>
      </c>
      <c r="B144" s="687"/>
      <c r="C144" s="687"/>
      <c r="D144" s="688">
        <v>2039198.6500000001</v>
      </c>
    </row>
    <row r="145" spans="1:14">
      <c r="A145" s="687"/>
      <c r="B145" s="687"/>
      <c r="C145" s="687"/>
      <c r="D145" s="688"/>
    </row>
    <row r="146" spans="1:14">
      <c r="A146" s="562" t="s">
        <v>1687</v>
      </c>
      <c r="B146" s="562"/>
      <c r="C146" s="562"/>
      <c r="D146" s="470">
        <v>537332.91</v>
      </c>
    </row>
    <row r="147" spans="1:14">
      <c r="A147" s="577"/>
      <c r="B147" s="577"/>
      <c r="C147" s="577"/>
      <c r="D147" s="471"/>
    </row>
    <row r="148" spans="1:14">
      <c r="A148" s="673" t="s">
        <v>1665</v>
      </c>
      <c r="B148" s="674"/>
      <c r="C148" s="584"/>
      <c r="D148" s="683">
        <v>200616.37</v>
      </c>
    </row>
    <row r="149" spans="1:14">
      <c r="A149" s="489"/>
      <c r="B149" s="490"/>
      <c r="C149" s="491"/>
      <c r="D149" s="471"/>
    </row>
    <row r="152" spans="1:14">
      <c r="A152" s="29"/>
      <c r="B152" s="29"/>
      <c r="C152" s="29"/>
      <c r="D152" s="29"/>
    </row>
    <row r="153" spans="1:14">
      <c r="A153" s="29"/>
      <c r="B153" s="29"/>
      <c r="C153" s="29"/>
      <c r="D153" s="29"/>
    </row>
    <row r="154" spans="1:14">
      <c r="A154" s="29"/>
      <c r="B154" s="29"/>
      <c r="C154" s="29"/>
      <c r="D154" s="29"/>
    </row>
    <row r="157" spans="1:14">
      <c r="E157" s="1"/>
      <c r="F157" s="1"/>
      <c r="G157" s="1"/>
      <c r="H157" s="1"/>
      <c r="I157" s="1"/>
      <c r="J157" s="1"/>
      <c r="K157" s="1"/>
      <c r="L157" s="1"/>
      <c r="M157" s="1"/>
      <c r="N157" s="1"/>
    </row>
    <row r="158" spans="1:14">
      <c r="E158" s="1"/>
      <c r="F158" s="1"/>
      <c r="G158" s="1"/>
      <c r="H158" s="1"/>
      <c r="I158" s="1"/>
      <c r="J158" s="1"/>
      <c r="K158" s="1"/>
      <c r="L158" s="1"/>
      <c r="M158" s="1"/>
      <c r="N158" s="1"/>
    </row>
    <row r="159" spans="1:14">
      <c r="E159" s="1"/>
      <c r="F159" s="1"/>
      <c r="G159" s="1"/>
      <c r="H159" s="1"/>
      <c r="I159" s="1"/>
      <c r="J159" s="1"/>
      <c r="K159" s="1"/>
      <c r="L159" s="1"/>
      <c r="M159" s="1"/>
      <c r="N159" s="1"/>
    </row>
    <row r="160" spans="1:14">
      <c r="E160" s="1"/>
      <c r="F160" s="1"/>
      <c r="G160" s="1"/>
      <c r="H160" s="1"/>
      <c r="I160" s="1"/>
      <c r="J160" s="1"/>
      <c r="K160" s="1"/>
      <c r="L160" s="1"/>
      <c r="M160" s="1"/>
      <c r="N160" s="1"/>
    </row>
    <row r="161" spans="5:14">
      <c r="E161" s="1"/>
      <c r="F161" s="1"/>
      <c r="G161" s="1"/>
      <c r="H161" s="1"/>
      <c r="I161" s="1"/>
      <c r="J161" s="1"/>
      <c r="K161" s="1"/>
      <c r="L161" s="1"/>
      <c r="M161" s="1"/>
      <c r="N161" s="1"/>
    </row>
    <row r="162" spans="5:14">
      <c r="E162" s="1"/>
      <c r="F162" s="1"/>
      <c r="G162" s="1"/>
      <c r="H162" s="1"/>
      <c r="I162" s="1"/>
      <c r="J162" s="1"/>
      <c r="K162" s="1"/>
      <c r="L162" s="1"/>
      <c r="M162" s="1"/>
      <c r="N162" s="1"/>
    </row>
    <row r="163" spans="5:14">
      <c r="E163" s="1"/>
      <c r="F163" s="1"/>
      <c r="G163" s="1"/>
      <c r="H163" s="1"/>
      <c r="I163" s="1"/>
      <c r="J163" s="1"/>
      <c r="K163" s="1"/>
      <c r="L163" s="1"/>
      <c r="M163" s="1"/>
      <c r="N163" s="1"/>
    </row>
    <row r="164" spans="5:14">
      <c r="E164" s="1"/>
      <c r="F164" s="1"/>
      <c r="G164" s="1"/>
      <c r="H164" s="1"/>
      <c r="I164" s="1"/>
      <c r="J164" s="1"/>
      <c r="K164" s="1"/>
      <c r="L164" s="1"/>
      <c r="M164" s="1"/>
      <c r="N164" s="1"/>
    </row>
    <row r="165" spans="5:14">
      <c r="E165" s="1"/>
      <c r="F165" s="1"/>
      <c r="G165" s="1"/>
      <c r="H165" s="1"/>
      <c r="I165" s="1"/>
      <c r="J165" s="1"/>
      <c r="K165" s="1"/>
      <c r="L165" s="1"/>
      <c r="M165" s="1"/>
      <c r="N165" s="1"/>
    </row>
    <row r="166" spans="5:14">
      <c r="E166" s="1"/>
      <c r="F166" s="1"/>
      <c r="G166" s="1"/>
      <c r="H166" s="1"/>
      <c r="I166" s="1"/>
      <c r="J166" s="1"/>
      <c r="K166" s="1"/>
      <c r="L166" s="1"/>
      <c r="M166" s="1"/>
      <c r="N166" s="1"/>
    </row>
    <row r="167" spans="5:14">
      <c r="E167" s="1"/>
      <c r="F167" s="1"/>
      <c r="G167" s="1"/>
      <c r="H167" s="1"/>
      <c r="I167" s="1"/>
      <c r="J167" s="1"/>
      <c r="K167" s="1"/>
      <c r="L167" s="1"/>
      <c r="M167" s="1"/>
      <c r="N167" s="1"/>
    </row>
    <row r="168" spans="5:14">
      <c r="E168" s="1"/>
      <c r="F168" s="1"/>
      <c r="G168" s="1"/>
      <c r="H168" s="1"/>
      <c r="I168" s="1"/>
      <c r="J168" s="1"/>
      <c r="K168" s="1"/>
      <c r="L168" s="1"/>
      <c r="M168" s="1"/>
      <c r="N168" s="1"/>
    </row>
    <row r="169" spans="5:14">
      <c r="E169" s="1"/>
      <c r="F169" s="1"/>
      <c r="G169" s="1"/>
      <c r="H169" s="1"/>
      <c r="I169" s="1"/>
      <c r="J169" s="1"/>
      <c r="K169" s="1"/>
      <c r="L169" s="1"/>
      <c r="M169" s="1"/>
      <c r="N169" s="1"/>
    </row>
    <row r="170" spans="5:14">
      <c r="E170" s="1"/>
      <c r="F170" s="1"/>
      <c r="G170" s="1"/>
      <c r="H170" s="1"/>
      <c r="I170" s="1"/>
      <c r="J170" s="1"/>
      <c r="K170" s="1"/>
      <c r="L170" s="1"/>
      <c r="M170" s="1"/>
      <c r="N170" s="1"/>
    </row>
    <row r="171" spans="5:14">
      <c r="E171" s="1"/>
      <c r="F171" s="1"/>
      <c r="G171" s="1"/>
      <c r="H171" s="1"/>
      <c r="I171" s="1"/>
      <c r="J171" s="1"/>
      <c r="K171" s="1"/>
      <c r="L171" s="1"/>
      <c r="M171" s="1"/>
      <c r="N171" s="1"/>
    </row>
    <row r="172" spans="5:14">
      <c r="E172" s="1"/>
      <c r="F172" s="1"/>
      <c r="G172" s="1"/>
      <c r="H172" s="1"/>
      <c r="I172" s="1"/>
      <c r="J172" s="1"/>
      <c r="K172" s="1"/>
      <c r="L172" s="1"/>
      <c r="M172" s="1"/>
      <c r="N172" s="1"/>
    </row>
    <row r="173" spans="5:14">
      <c r="E173" s="1"/>
      <c r="F173" s="1"/>
      <c r="G173" s="1"/>
      <c r="H173" s="1"/>
      <c r="I173" s="1"/>
      <c r="J173" s="1"/>
      <c r="K173" s="1"/>
      <c r="L173" s="1"/>
      <c r="M173" s="1"/>
      <c r="N173" s="1"/>
    </row>
    <row r="174" spans="5:14">
      <c r="E174" s="1"/>
      <c r="F174" s="1"/>
      <c r="G174" s="1"/>
      <c r="H174" s="1"/>
      <c r="I174" s="1"/>
      <c r="J174" s="1"/>
      <c r="K174" s="1"/>
      <c r="L174" s="1"/>
      <c r="M174" s="1"/>
      <c r="N174" s="1"/>
    </row>
    <row r="175" spans="5:14">
      <c r="E175" s="1"/>
      <c r="F175" s="1"/>
      <c r="G175" s="1"/>
      <c r="H175" s="1"/>
      <c r="I175" s="1"/>
      <c r="J175" s="1"/>
      <c r="K175" s="1"/>
      <c r="L175" s="1"/>
      <c r="M175" s="1"/>
      <c r="N175" s="1"/>
    </row>
    <row r="176" spans="5:14">
      <c r="E176" s="1"/>
      <c r="F176" s="1"/>
      <c r="G176" s="1"/>
      <c r="H176" s="1"/>
      <c r="I176" s="1"/>
      <c r="J176" s="1"/>
      <c r="K176" s="1"/>
      <c r="L176" s="1"/>
      <c r="M176" s="1"/>
      <c r="N176" s="1"/>
    </row>
    <row r="177" spans="5:14">
      <c r="E177" s="1"/>
      <c r="F177" s="1"/>
      <c r="G177" s="1"/>
      <c r="H177" s="1"/>
      <c r="I177" s="1"/>
      <c r="J177" s="1"/>
      <c r="K177" s="1"/>
      <c r="L177" s="1"/>
      <c r="M177" s="1"/>
      <c r="N177" s="1"/>
    </row>
    <row r="178" spans="5:14">
      <c r="E178" s="1"/>
      <c r="F178" s="1"/>
      <c r="G178" s="1"/>
      <c r="H178" s="1"/>
      <c r="I178" s="1"/>
      <c r="J178" s="1"/>
      <c r="K178" s="1"/>
      <c r="L178" s="1"/>
      <c r="M178" s="1"/>
      <c r="N178" s="1"/>
    </row>
    <row r="179" spans="5:14">
      <c r="E179" s="1"/>
      <c r="F179" s="1"/>
      <c r="G179" s="1"/>
      <c r="H179" s="1"/>
      <c r="I179" s="1"/>
      <c r="J179" s="1"/>
      <c r="K179" s="1"/>
      <c r="L179" s="1"/>
      <c r="M179" s="1"/>
      <c r="N179" s="1"/>
    </row>
    <row r="180" spans="5:14">
      <c r="E180" s="1"/>
      <c r="F180" s="1"/>
      <c r="G180" s="1"/>
      <c r="H180" s="1"/>
      <c r="I180" s="1"/>
      <c r="J180" s="1"/>
      <c r="K180" s="1"/>
      <c r="L180" s="1"/>
      <c r="M180" s="1"/>
      <c r="N180" s="1"/>
    </row>
    <row r="181" spans="5:14">
      <c r="E181" s="1"/>
      <c r="F181" s="1"/>
      <c r="G181" s="1"/>
      <c r="H181" s="1"/>
      <c r="I181" s="1"/>
      <c r="J181" s="1"/>
      <c r="K181" s="1"/>
      <c r="L181" s="1"/>
      <c r="M181" s="1"/>
      <c r="N181" s="1"/>
    </row>
    <row r="182" spans="5:14">
      <c r="E182" s="1"/>
      <c r="F182" s="1"/>
      <c r="G182" s="1"/>
      <c r="H182" s="1"/>
      <c r="I182" s="1"/>
      <c r="J182" s="1"/>
      <c r="K182" s="1"/>
      <c r="L182" s="1"/>
      <c r="M182" s="1"/>
      <c r="N182" s="1"/>
    </row>
    <row r="183" spans="5:14">
      <c r="E183" s="1"/>
      <c r="F183" s="1"/>
      <c r="G183" s="1"/>
      <c r="H183" s="1"/>
      <c r="I183" s="1"/>
      <c r="J183" s="1"/>
      <c r="K183" s="1"/>
      <c r="L183" s="1"/>
      <c r="M183" s="1"/>
      <c r="N183" s="1"/>
    </row>
    <row r="184" spans="5:14">
      <c r="E184" s="1"/>
      <c r="F184" s="1"/>
      <c r="G184" s="1"/>
      <c r="H184" s="1"/>
      <c r="I184" s="1"/>
      <c r="J184" s="1"/>
      <c r="K184" s="1"/>
      <c r="L184" s="1"/>
      <c r="M184" s="1"/>
      <c r="N184" s="1"/>
    </row>
    <row r="185" spans="5:14">
      <c r="E185" s="1"/>
      <c r="F185" s="1"/>
      <c r="G185" s="1"/>
      <c r="H185" s="1"/>
      <c r="I185" s="1"/>
      <c r="J185" s="1"/>
      <c r="K185" s="1"/>
      <c r="L185" s="1"/>
      <c r="M185" s="1"/>
      <c r="N185" s="1"/>
    </row>
    <row r="186" spans="5:14">
      <c r="E186" s="1"/>
      <c r="F186" s="1"/>
      <c r="G186" s="1"/>
      <c r="H186" s="1"/>
      <c r="I186" s="1"/>
      <c r="J186" s="1"/>
      <c r="K186" s="1"/>
      <c r="L186" s="1"/>
      <c r="M186" s="1"/>
      <c r="N186" s="1"/>
    </row>
    <row r="187" spans="5:14">
      <c r="E187" s="1"/>
      <c r="F187" s="1"/>
      <c r="G187" s="1"/>
      <c r="H187" s="1"/>
      <c r="I187" s="1"/>
      <c r="J187" s="1"/>
      <c r="K187" s="1"/>
      <c r="L187" s="1"/>
      <c r="M187" s="1"/>
      <c r="N187" s="1"/>
    </row>
    <row r="188" spans="5:14">
      <c r="E188" s="1"/>
      <c r="F188" s="1"/>
      <c r="G188" s="1"/>
      <c r="H188" s="1"/>
      <c r="I188" s="1"/>
      <c r="J188" s="1"/>
      <c r="K188" s="1"/>
      <c r="L188" s="1"/>
      <c r="M188" s="1"/>
      <c r="N188" s="1"/>
    </row>
    <row r="189" spans="5:14">
      <c r="E189" s="1"/>
      <c r="F189" s="1"/>
      <c r="G189" s="1"/>
      <c r="H189" s="1"/>
      <c r="I189" s="1"/>
      <c r="J189" s="1"/>
      <c r="K189" s="1"/>
      <c r="L189" s="1"/>
      <c r="M189" s="1"/>
      <c r="N189" s="1"/>
    </row>
    <row r="190" spans="5:14">
      <c r="E190" s="1"/>
      <c r="F190" s="1"/>
      <c r="G190" s="1"/>
      <c r="H190" s="1"/>
      <c r="I190" s="1"/>
      <c r="J190" s="1"/>
      <c r="K190" s="1"/>
      <c r="L190" s="1"/>
      <c r="M190" s="1"/>
      <c r="N190" s="1"/>
    </row>
    <row r="191" spans="5:14">
      <c r="E191" s="1"/>
      <c r="F191" s="1"/>
      <c r="G191" s="1"/>
      <c r="H191" s="1"/>
      <c r="I191" s="1"/>
      <c r="J191" s="1"/>
      <c r="K191" s="1"/>
      <c r="L191" s="1"/>
      <c r="M191" s="1"/>
      <c r="N191" s="1"/>
    </row>
    <row r="192" spans="5:14">
      <c r="E192" s="1"/>
      <c r="F192" s="1"/>
      <c r="G192" s="1"/>
      <c r="H192" s="1"/>
      <c r="I192" s="1"/>
      <c r="J192" s="1"/>
      <c r="K192" s="1"/>
      <c r="L192" s="1"/>
      <c r="M192" s="1"/>
      <c r="N192" s="1"/>
    </row>
    <row r="193" spans="5:14">
      <c r="E193" s="1"/>
      <c r="F193" s="1"/>
      <c r="G193" s="1"/>
      <c r="H193" s="1"/>
      <c r="I193" s="1"/>
      <c r="J193" s="1"/>
      <c r="K193" s="1"/>
      <c r="L193" s="1"/>
      <c r="M193" s="1"/>
      <c r="N193" s="1"/>
    </row>
    <row r="194" spans="5:14">
      <c r="E194" s="1"/>
      <c r="F194" s="1"/>
      <c r="G194" s="1"/>
      <c r="H194" s="1"/>
      <c r="I194" s="1"/>
      <c r="J194" s="1"/>
      <c r="K194" s="1"/>
      <c r="L194" s="1"/>
      <c r="M194" s="1"/>
      <c r="N194" s="1"/>
    </row>
    <row r="195" spans="5:14">
      <c r="E195" s="1"/>
      <c r="F195" s="1"/>
      <c r="G195" s="1"/>
      <c r="H195" s="1"/>
      <c r="I195" s="1"/>
      <c r="J195" s="1"/>
      <c r="K195" s="1"/>
      <c r="L195" s="1"/>
      <c r="M195" s="1"/>
      <c r="N195" s="1"/>
    </row>
    <row r="196" spans="5:14">
      <c r="E196" s="1"/>
      <c r="F196" s="1"/>
      <c r="G196" s="1"/>
      <c r="H196" s="1"/>
      <c r="I196" s="1"/>
      <c r="J196" s="1"/>
      <c r="K196" s="1"/>
      <c r="L196" s="1"/>
      <c r="M196" s="1"/>
      <c r="N196" s="1"/>
    </row>
    <row r="197" spans="5:14">
      <c r="E197" s="1"/>
      <c r="F197" s="1"/>
      <c r="G197" s="1"/>
      <c r="H197" s="1"/>
      <c r="I197" s="1"/>
      <c r="J197" s="1"/>
      <c r="K197" s="1"/>
      <c r="L197" s="1"/>
      <c r="M197" s="1"/>
      <c r="N197" s="1"/>
    </row>
    <row r="198" spans="5:14">
      <c r="E198" s="1"/>
      <c r="F198" s="1"/>
      <c r="G198" s="1"/>
      <c r="H198" s="1"/>
      <c r="I198" s="1"/>
      <c r="J198" s="1"/>
      <c r="K198" s="1"/>
      <c r="L198" s="1"/>
      <c r="M198" s="1"/>
      <c r="N198" s="1"/>
    </row>
    <row r="199" spans="5:14">
      <c r="E199" s="1"/>
      <c r="F199" s="1"/>
      <c r="G199" s="1"/>
      <c r="H199" s="1"/>
      <c r="I199" s="1"/>
      <c r="J199" s="1"/>
      <c r="K199" s="1"/>
      <c r="L199" s="1"/>
      <c r="M199" s="1"/>
      <c r="N199" s="1"/>
    </row>
    <row r="200" spans="5:14">
      <c r="E200" s="1"/>
      <c r="F200" s="1"/>
      <c r="G200" s="1"/>
      <c r="H200" s="1"/>
      <c r="I200" s="1"/>
      <c r="J200" s="1"/>
      <c r="K200" s="1"/>
      <c r="L200" s="1"/>
      <c r="M200" s="1"/>
      <c r="N200" s="1"/>
    </row>
    <row r="201" spans="5:14">
      <c r="E201" s="1"/>
      <c r="F201" s="1"/>
      <c r="G201" s="1"/>
      <c r="H201" s="1"/>
      <c r="I201" s="1"/>
      <c r="J201" s="1"/>
      <c r="K201" s="1"/>
      <c r="L201" s="1"/>
      <c r="M201" s="1"/>
      <c r="N201" s="1"/>
    </row>
    <row r="202" spans="5:14">
      <c r="E202" s="1"/>
      <c r="F202" s="1"/>
      <c r="G202" s="1"/>
      <c r="H202" s="1"/>
      <c r="I202" s="1"/>
      <c r="J202" s="1"/>
      <c r="K202" s="1"/>
      <c r="L202" s="1"/>
      <c r="M202" s="1"/>
      <c r="N202" s="1"/>
    </row>
    <row r="203" spans="5:14">
      <c r="E203" s="1"/>
      <c r="F203" s="1"/>
      <c r="G203" s="1"/>
      <c r="H203" s="1"/>
      <c r="I203" s="1"/>
      <c r="J203" s="1"/>
      <c r="K203" s="1"/>
      <c r="L203" s="1"/>
      <c r="M203" s="1"/>
      <c r="N203" s="1"/>
    </row>
    <row r="204" spans="5:14">
      <c r="E204" s="1"/>
      <c r="F204" s="1"/>
      <c r="G204" s="1"/>
      <c r="H204" s="1"/>
      <c r="I204" s="1"/>
      <c r="J204" s="1"/>
      <c r="K204" s="1"/>
      <c r="L204" s="1"/>
      <c r="M204" s="1"/>
      <c r="N204" s="1"/>
    </row>
    <row r="205" spans="5:14">
      <c r="E205" s="1"/>
      <c r="F205" s="1"/>
      <c r="G205" s="1"/>
      <c r="H205" s="1"/>
      <c r="I205" s="1"/>
      <c r="J205" s="1"/>
      <c r="K205" s="1"/>
      <c r="L205" s="1"/>
      <c r="M205" s="1"/>
      <c r="N205" s="1"/>
    </row>
    <row r="206" spans="5:14">
      <c r="E206" s="1"/>
      <c r="F206" s="1"/>
      <c r="G206" s="1"/>
      <c r="H206" s="1"/>
      <c r="I206" s="1"/>
      <c r="J206" s="1"/>
      <c r="K206" s="1"/>
      <c r="L206" s="1"/>
      <c r="M206" s="1"/>
      <c r="N206" s="1"/>
    </row>
    <row r="207" spans="5:14">
      <c r="E207" s="1"/>
      <c r="F207" s="1"/>
      <c r="G207" s="1"/>
      <c r="H207" s="1"/>
      <c r="I207" s="1"/>
      <c r="J207" s="1"/>
      <c r="K207" s="1"/>
      <c r="L207" s="1"/>
      <c r="M207" s="1"/>
      <c r="N207" s="1"/>
    </row>
    <row r="208" spans="5:14">
      <c r="E208" s="1"/>
      <c r="F208" s="1"/>
      <c r="G208" s="1"/>
      <c r="H208" s="1"/>
      <c r="I208" s="1"/>
      <c r="J208" s="1"/>
      <c r="K208" s="1"/>
      <c r="L208" s="1"/>
      <c r="M208" s="1"/>
      <c r="N208" s="1"/>
    </row>
    <row r="209" spans="5:14">
      <c r="E209" s="1"/>
      <c r="F209" s="1"/>
      <c r="G209" s="1"/>
      <c r="H209" s="1"/>
      <c r="I209" s="1"/>
      <c r="J209" s="1"/>
      <c r="K209" s="1"/>
      <c r="L209" s="1"/>
      <c r="M209" s="1"/>
      <c r="N209" s="1"/>
    </row>
    <row r="210" spans="5:14">
      <c r="E210" s="1"/>
      <c r="F210" s="1"/>
      <c r="G210" s="1"/>
      <c r="H210" s="1"/>
      <c r="I210" s="1"/>
      <c r="J210" s="1"/>
      <c r="K210" s="1"/>
      <c r="L210" s="1"/>
      <c r="M210" s="1"/>
      <c r="N210" s="1"/>
    </row>
  </sheetData>
  <mergeCells count="49">
    <mergeCell ref="B111:D111"/>
    <mergeCell ref="B112:D115"/>
    <mergeCell ref="B116:D117"/>
    <mergeCell ref="B118:D118"/>
    <mergeCell ref="B119:D120"/>
    <mergeCell ref="B121:D121"/>
    <mergeCell ref="B122:D124"/>
    <mergeCell ref="B125:D126"/>
    <mergeCell ref="B127:D128"/>
    <mergeCell ref="B129:D130"/>
    <mergeCell ref="B131:D131"/>
    <mergeCell ref="A133:C133"/>
    <mergeCell ref="B134:C138"/>
    <mergeCell ref="A143:B143"/>
    <mergeCell ref="A148:C149"/>
    <mergeCell ref="B139:C140"/>
    <mergeCell ref="B141:C141"/>
    <mergeCell ref="D148:D149"/>
    <mergeCell ref="A144:C145"/>
    <mergeCell ref="D144:D145"/>
    <mergeCell ref="A146:C147"/>
    <mergeCell ref="D146:D147"/>
    <mergeCell ref="A1:D1"/>
    <mergeCell ref="A3:B3"/>
    <mergeCell ref="A4:B4"/>
    <mergeCell ref="A5:B5"/>
    <mergeCell ref="A6:B6"/>
    <mergeCell ref="A8:B8"/>
    <mergeCell ref="A9:B9"/>
    <mergeCell ref="A10:B10"/>
    <mergeCell ref="A7:B7"/>
    <mergeCell ref="A73:B77"/>
    <mergeCell ref="C73:C77"/>
    <mergeCell ref="D73:D77"/>
    <mergeCell ref="A69:B69"/>
    <mergeCell ref="A70:B70"/>
    <mergeCell ref="C71:C72"/>
    <mergeCell ref="D71:D72"/>
    <mergeCell ref="A79:B79"/>
    <mergeCell ref="A12:D13"/>
    <mergeCell ref="B98:D104"/>
    <mergeCell ref="B106:D110"/>
    <mergeCell ref="A83:B83"/>
    <mergeCell ref="A85:B86"/>
    <mergeCell ref="A89:D89"/>
    <mergeCell ref="B92:D94"/>
    <mergeCell ref="A95:A97"/>
    <mergeCell ref="B95:D97"/>
    <mergeCell ref="A81:B81"/>
  </mergeCells>
  <pageMargins left="0.47" right="0.35" top="0.57999999999999996" bottom="0.31" header="0.52" footer="0.3"/>
  <pageSetup paperSize="9" orientation="portrait" r:id="rId1"/>
</worksheet>
</file>

<file path=xl/worksheets/sheet52.xml><?xml version="1.0" encoding="utf-8"?>
<worksheet xmlns="http://schemas.openxmlformats.org/spreadsheetml/2006/main" xmlns:r="http://schemas.openxmlformats.org/officeDocument/2006/relationships">
  <dimension ref="A1:H130"/>
  <sheetViews>
    <sheetView topLeftCell="A109" workbookViewId="0">
      <selection activeCell="A119" sqref="A119:D122"/>
    </sheetView>
  </sheetViews>
  <sheetFormatPr defaultRowHeight="15"/>
  <cols>
    <col min="1" max="1" width="12.140625" customWidth="1"/>
    <col min="2" max="2" width="35.42578125" customWidth="1"/>
    <col min="3" max="3" width="21.5703125" customWidth="1"/>
    <col min="4" max="4" width="21.7109375" customWidth="1"/>
    <col min="5" max="5" width="10.5703125" customWidth="1"/>
    <col min="6" max="6" width="9.42578125" bestFit="1" customWidth="1"/>
  </cols>
  <sheetData>
    <row r="1" spans="1:8" ht="15" customHeight="1">
      <c r="A1" s="473" t="s">
        <v>514</v>
      </c>
      <c r="B1" s="473"/>
      <c r="C1" s="473"/>
      <c r="D1" s="473"/>
    </row>
    <row r="2" spans="1:8">
      <c r="A2" s="30"/>
      <c r="B2" s="30"/>
      <c r="C2" s="30"/>
      <c r="D2" s="30"/>
    </row>
    <row r="3" spans="1:8">
      <c r="A3" s="474" t="s">
        <v>139</v>
      </c>
      <c r="B3" s="474"/>
      <c r="C3" s="30"/>
      <c r="D3" s="30"/>
    </row>
    <row r="4" spans="1:8">
      <c r="A4" s="481" t="s">
        <v>47</v>
      </c>
      <c r="B4" s="481"/>
      <c r="C4" s="30">
        <v>1953</v>
      </c>
      <c r="D4" s="30"/>
    </row>
    <row r="5" spans="1:8">
      <c r="A5" s="481" t="s">
        <v>44</v>
      </c>
      <c r="B5" s="481"/>
      <c r="C5" s="30">
        <v>18</v>
      </c>
      <c r="D5" s="30"/>
    </row>
    <row r="6" spans="1:8">
      <c r="A6" s="481" t="s">
        <v>45</v>
      </c>
      <c r="B6" s="481"/>
      <c r="C6" s="30">
        <v>3</v>
      </c>
      <c r="D6" s="30"/>
    </row>
    <row r="7" spans="1:8">
      <c r="A7" s="481" t="s">
        <v>46</v>
      </c>
      <c r="B7" s="481"/>
      <c r="C7" s="30">
        <v>3</v>
      </c>
      <c r="D7" s="30"/>
    </row>
    <row r="8" spans="1:8">
      <c r="A8" s="481" t="s">
        <v>51</v>
      </c>
      <c r="B8" s="481"/>
      <c r="C8" s="30">
        <v>895.4</v>
      </c>
      <c r="D8" s="30"/>
    </row>
    <row r="9" spans="1:8">
      <c r="A9" s="481" t="s">
        <v>56</v>
      </c>
      <c r="B9" s="481"/>
      <c r="C9" s="66">
        <v>104</v>
      </c>
      <c r="D9" s="30"/>
    </row>
    <row r="10" spans="1:8">
      <c r="A10" s="481" t="s">
        <v>52</v>
      </c>
      <c r="B10" s="481"/>
      <c r="C10" s="30">
        <v>47</v>
      </c>
      <c r="D10" s="30"/>
    </row>
    <row r="11" spans="1:8">
      <c r="A11" s="2"/>
      <c r="H11" s="2"/>
    </row>
    <row r="12" spans="1:8">
      <c r="A12" s="479" t="s">
        <v>179</v>
      </c>
      <c r="B12" s="480"/>
      <c r="C12" s="480"/>
      <c r="D12" s="480"/>
    </row>
    <row r="13" spans="1:8" ht="15.75" thickBot="1">
      <c r="A13" s="480"/>
      <c r="B13" s="480"/>
      <c r="C13" s="480"/>
      <c r="D13" s="480"/>
    </row>
    <row r="14" spans="1:8">
      <c r="A14" s="81" t="s">
        <v>142</v>
      </c>
      <c r="B14" s="82"/>
      <c r="C14" s="82"/>
      <c r="D14" s="83"/>
    </row>
    <row r="15" spans="1:8">
      <c r="A15" s="84" t="s">
        <v>143</v>
      </c>
      <c r="B15" s="39"/>
      <c r="C15" s="39"/>
      <c r="D15" s="85"/>
    </row>
    <row r="16" spans="1:8">
      <c r="A16" s="86" t="s">
        <v>225</v>
      </c>
      <c r="B16" s="39"/>
      <c r="C16" s="39"/>
      <c r="D16" s="85"/>
    </row>
    <row r="17" spans="1:5">
      <c r="A17" s="172" t="s">
        <v>637</v>
      </c>
      <c r="B17" s="48" t="s">
        <v>765</v>
      </c>
      <c r="C17" s="48"/>
      <c r="D17" s="207">
        <v>646.73</v>
      </c>
    </row>
    <row r="18" spans="1:5">
      <c r="A18" s="84" t="s">
        <v>146</v>
      </c>
      <c r="B18" s="39"/>
      <c r="C18" s="39"/>
      <c r="D18" s="85"/>
    </row>
    <row r="19" spans="1:5">
      <c r="A19" s="86" t="s">
        <v>147</v>
      </c>
      <c r="B19" s="39"/>
      <c r="C19" s="39"/>
      <c r="D19" s="85"/>
    </row>
    <row r="20" spans="1:5">
      <c r="A20" s="358" t="s">
        <v>356</v>
      </c>
      <c r="B20" s="39" t="s">
        <v>1186</v>
      </c>
      <c r="C20" s="39"/>
      <c r="D20" s="85"/>
    </row>
    <row r="21" spans="1:5">
      <c r="A21" s="87"/>
      <c r="B21" s="39" t="s">
        <v>1187</v>
      </c>
      <c r="C21" s="39"/>
      <c r="D21" s="85"/>
    </row>
    <row r="22" spans="1:5">
      <c r="A22" s="172"/>
      <c r="B22" s="48" t="s">
        <v>1188</v>
      </c>
      <c r="C22" s="48"/>
      <c r="D22" s="105">
        <v>2013.66</v>
      </c>
    </row>
    <row r="23" spans="1:5">
      <c r="A23" s="365" t="s">
        <v>1488</v>
      </c>
      <c r="B23" s="46" t="s">
        <v>1489</v>
      </c>
      <c r="C23" s="46"/>
      <c r="D23" s="175">
        <v>2332.61</v>
      </c>
    </row>
    <row r="24" spans="1:5" ht="13.5" customHeight="1">
      <c r="A24" s="84" t="s">
        <v>504</v>
      </c>
      <c r="B24" s="39"/>
      <c r="C24" s="39"/>
      <c r="D24" s="85"/>
    </row>
    <row r="25" spans="1:5">
      <c r="A25" s="87" t="s">
        <v>505</v>
      </c>
      <c r="B25" s="39"/>
      <c r="C25" s="39"/>
      <c r="D25" s="85"/>
    </row>
    <row r="26" spans="1:5">
      <c r="A26" s="87" t="s">
        <v>506</v>
      </c>
      <c r="B26" s="39"/>
      <c r="C26" s="39"/>
      <c r="D26" s="85"/>
    </row>
    <row r="27" spans="1:5">
      <c r="A27" s="87" t="s">
        <v>507</v>
      </c>
      <c r="B27" s="39"/>
      <c r="C27" s="39"/>
      <c r="D27" s="85"/>
    </row>
    <row r="28" spans="1:5">
      <c r="A28" s="87" t="s">
        <v>508</v>
      </c>
      <c r="B28" s="39"/>
      <c r="C28" s="39"/>
      <c r="D28" s="85"/>
    </row>
    <row r="29" spans="1:5" ht="15.75" thickBot="1">
      <c r="A29" s="87" t="s">
        <v>509</v>
      </c>
      <c r="B29" s="39"/>
      <c r="C29" s="39"/>
      <c r="D29" s="85">
        <v>50329.62</v>
      </c>
    </row>
    <row r="30" spans="1:5" ht="15.75" thickBot="1">
      <c r="A30" s="88" t="s">
        <v>48</v>
      </c>
      <c r="B30" s="89"/>
      <c r="C30" s="89"/>
      <c r="D30" s="90">
        <f>SUM(D15:D29)</f>
        <v>55322.62</v>
      </c>
    </row>
    <row r="31" spans="1:5" s="29" customFormat="1" ht="12.75">
      <c r="A31" s="39"/>
      <c r="B31" s="39"/>
      <c r="C31" s="39"/>
      <c r="D31" s="39"/>
      <c r="E31" s="28"/>
    </row>
    <row r="32" spans="1:5">
      <c r="A32" s="103" t="s">
        <v>152</v>
      </c>
      <c r="B32" s="70"/>
      <c r="C32" s="63"/>
      <c r="D32" s="173"/>
    </row>
    <row r="33" spans="1:4" s="1" customFormat="1">
      <c r="A33" s="86" t="s">
        <v>204</v>
      </c>
      <c r="B33" s="41"/>
      <c r="C33" s="64"/>
      <c r="D33" s="116">
        <v>29102.38</v>
      </c>
    </row>
    <row r="34" spans="1:4">
      <c r="A34" s="86" t="s">
        <v>50</v>
      </c>
      <c r="B34" s="39"/>
      <c r="C34" s="52"/>
      <c r="D34" s="93"/>
    </row>
    <row r="35" spans="1:4">
      <c r="A35" s="87" t="s">
        <v>322</v>
      </c>
      <c r="B35" s="39"/>
      <c r="C35" s="25" t="s">
        <v>1598</v>
      </c>
      <c r="D35" s="93"/>
    </row>
    <row r="36" spans="1:4">
      <c r="A36" s="94" t="s">
        <v>333</v>
      </c>
      <c r="B36" s="39"/>
      <c r="C36" s="25" t="s">
        <v>317</v>
      </c>
      <c r="D36" s="93"/>
    </row>
    <row r="37" spans="1:4" s="4" customFormat="1">
      <c r="A37" s="257" t="s">
        <v>326</v>
      </c>
      <c r="B37" s="275"/>
      <c r="C37" s="259" t="s">
        <v>41</v>
      </c>
      <c r="D37" s="276"/>
    </row>
    <row r="38" spans="1:4" s="4" customFormat="1">
      <c r="A38" s="506" t="s">
        <v>334</v>
      </c>
      <c r="B38" s="507"/>
      <c r="C38" s="455" t="s">
        <v>40</v>
      </c>
      <c r="D38" s="407"/>
    </row>
    <row r="39" spans="1:4" s="4" customFormat="1">
      <c r="A39" s="508"/>
      <c r="B39" s="509"/>
      <c r="C39" s="456"/>
      <c r="D39" s="408"/>
    </row>
    <row r="40" spans="1:4" s="4" customFormat="1">
      <c r="A40" s="459" t="s">
        <v>329</v>
      </c>
      <c r="B40" s="460"/>
      <c r="C40" s="244" t="s">
        <v>40</v>
      </c>
      <c r="D40" s="249"/>
    </row>
    <row r="41" spans="1:4" s="4" customFormat="1">
      <c r="A41" s="97" t="s">
        <v>330</v>
      </c>
      <c r="B41" s="54"/>
      <c r="C41" s="465" t="s">
        <v>41</v>
      </c>
      <c r="D41" s="586"/>
    </row>
    <row r="42" spans="1:4" s="4" customFormat="1">
      <c r="A42" s="98" t="s">
        <v>331</v>
      </c>
      <c r="B42" s="55"/>
      <c r="C42" s="466"/>
      <c r="D42" s="587"/>
    </row>
    <row r="43" spans="1:4" s="4" customFormat="1">
      <c r="A43" s="506" t="s">
        <v>336</v>
      </c>
      <c r="B43" s="507"/>
      <c r="C43" s="465" t="s">
        <v>39</v>
      </c>
      <c r="D43" s="586"/>
    </row>
    <row r="44" spans="1:4" s="4" customFormat="1">
      <c r="A44" s="508"/>
      <c r="B44" s="509"/>
      <c r="C44" s="466"/>
      <c r="D44" s="587"/>
    </row>
    <row r="45" spans="1:4" s="5" customFormat="1">
      <c r="A45" s="676" t="s">
        <v>310</v>
      </c>
      <c r="B45" s="677"/>
      <c r="C45" s="60" t="s">
        <v>315</v>
      </c>
      <c r="D45" s="241">
        <v>5390.28</v>
      </c>
    </row>
    <row r="46" spans="1:4">
      <c r="A46" s="101" t="s">
        <v>275</v>
      </c>
      <c r="B46" s="32"/>
      <c r="C46" s="60" t="s">
        <v>315</v>
      </c>
      <c r="D46" s="134">
        <v>8049.63</v>
      </c>
    </row>
    <row r="47" spans="1:4">
      <c r="A47" s="621" t="s">
        <v>299</v>
      </c>
      <c r="B47" s="622"/>
      <c r="C47" s="60" t="s">
        <v>371</v>
      </c>
      <c r="D47" s="134">
        <f>1659.38</f>
        <v>1659.38</v>
      </c>
    </row>
    <row r="48" spans="1:4">
      <c r="A48" s="582" t="s">
        <v>919</v>
      </c>
      <c r="B48" s="488"/>
      <c r="C48" s="443" t="s">
        <v>298</v>
      </c>
      <c r="D48" s="445">
        <f>500</f>
        <v>500</v>
      </c>
    </row>
    <row r="49" spans="1:5">
      <c r="A49" s="585"/>
      <c r="B49" s="491"/>
      <c r="C49" s="469"/>
      <c r="D49" s="505"/>
    </row>
    <row r="50" spans="1:5" ht="26.25">
      <c r="A50" s="360" t="s">
        <v>381</v>
      </c>
      <c r="B50" s="58"/>
      <c r="C50" s="313" t="s">
        <v>1317</v>
      </c>
      <c r="D50" s="328">
        <v>5000</v>
      </c>
    </row>
    <row r="51" spans="1:5">
      <c r="A51" s="549" t="s">
        <v>1325</v>
      </c>
      <c r="B51" s="550"/>
      <c r="C51" s="443" t="s">
        <v>1376</v>
      </c>
      <c r="D51" s="445">
        <v>7136.92</v>
      </c>
    </row>
    <row r="52" spans="1:5">
      <c r="A52" s="551"/>
      <c r="B52" s="552"/>
      <c r="C52" s="469"/>
      <c r="D52" s="505"/>
    </row>
    <row r="53" spans="1:5">
      <c r="A53" s="101" t="s">
        <v>1528</v>
      </c>
      <c r="B53" s="49"/>
      <c r="C53" s="60" t="s">
        <v>1531</v>
      </c>
      <c r="D53" s="134">
        <f>560.91</f>
        <v>560.91</v>
      </c>
    </row>
    <row r="54" spans="1:5">
      <c r="A54" s="549" t="s">
        <v>1529</v>
      </c>
      <c r="B54" s="550"/>
      <c r="C54" s="539" t="s">
        <v>1047</v>
      </c>
      <c r="D54" s="445">
        <v>2672.69</v>
      </c>
    </row>
    <row r="55" spans="1:5">
      <c r="A55" s="551"/>
      <c r="B55" s="552"/>
      <c r="C55" s="541"/>
      <c r="D55" s="505"/>
    </row>
    <row r="56" spans="1:5">
      <c r="A56" s="621" t="s">
        <v>1530</v>
      </c>
      <c r="B56" s="622"/>
      <c r="C56" s="60" t="s">
        <v>399</v>
      </c>
      <c r="D56" s="133">
        <v>1279.67</v>
      </c>
    </row>
    <row r="57" spans="1:5">
      <c r="A57" s="100" t="s">
        <v>208</v>
      </c>
      <c r="B57" s="58"/>
      <c r="C57" s="60" t="s">
        <v>39</v>
      </c>
      <c r="D57" s="133">
        <v>582.03</v>
      </c>
      <c r="E57" s="2"/>
    </row>
    <row r="58" spans="1:5">
      <c r="A58" s="461" t="s">
        <v>231</v>
      </c>
      <c r="B58" s="555"/>
      <c r="C58" s="60" t="s">
        <v>42</v>
      </c>
      <c r="D58" s="134">
        <v>5900.7</v>
      </c>
    </row>
    <row r="59" spans="1:5">
      <c r="A59" s="86" t="s">
        <v>50</v>
      </c>
      <c r="B59" s="39"/>
      <c r="C59" s="26"/>
      <c r="D59" s="104"/>
    </row>
    <row r="60" spans="1:5">
      <c r="A60" s="475" t="s">
        <v>347</v>
      </c>
      <c r="B60" s="476"/>
      <c r="C60" s="52"/>
      <c r="D60" s="80">
        <v>24096.720000000001</v>
      </c>
    </row>
    <row r="61" spans="1:5" ht="15.75" thickBot="1">
      <c r="A61" s="475"/>
      <c r="B61" s="476"/>
      <c r="C61" s="107"/>
      <c r="D61" s="85"/>
    </row>
    <row r="62" spans="1:5" ht="15.75" thickBot="1">
      <c r="A62" s="114" t="s">
        <v>48</v>
      </c>
      <c r="B62" s="108"/>
      <c r="C62" s="108"/>
      <c r="D62" s="72">
        <f>SUM(D33,D45:D58)</f>
        <v>67834.59</v>
      </c>
    </row>
    <row r="63" spans="1:5">
      <c r="A63" s="65"/>
      <c r="B63" s="39"/>
      <c r="C63" s="39"/>
      <c r="D63" s="37"/>
    </row>
    <row r="64" spans="1:5">
      <c r="A64" s="65"/>
      <c r="B64" s="39"/>
      <c r="C64" s="39"/>
      <c r="D64" s="37"/>
    </row>
    <row r="65" spans="1:4" ht="15" customHeight="1">
      <c r="A65" s="433" t="s">
        <v>180</v>
      </c>
      <c r="B65" s="433"/>
      <c r="C65" s="433"/>
      <c r="D65" s="433"/>
    </row>
    <row r="66" spans="1:4" ht="15.75" thickBot="1">
      <c r="A66" s="185"/>
      <c r="B66" s="185"/>
      <c r="C66" s="185"/>
      <c r="D66" s="185"/>
    </row>
    <row r="67" spans="1:4">
      <c r="A67" s="156" t="s">
        <v>130</v>
      </c>
      <c r="B67" s="122" t="s">
        <v>156</v>
      </c>
      <c r="C67" s="123"/>
      <c r="D67" s="124"/>
    </row>
    <row r="68" spans="1:4">
      <c r="A68" s="157" t="s">
        <v>131</v>
      </c>
      <c r="B68" s="424" t="s">
        <v>198</v>
      </c>
      <c r="C68" s="425"/>
      <c r="D68" s="426"/>
    </row>
    <row r="69" spans="1:4" ht="15" customHeight="1">
      <c r="A69" s="164"/>
      <c r="B69" s="427"/>
      <c r="C69" s="428"/>
      <c r="D69" s="429"/>
    </row>
    <row r="70" spans="1:4">
      <c r="A70" s="158"/>
      <c r="B70" s="427"/>
      <c r="C70" s="428"/>
      <c r="D70" s="429"/>
    </row>
    <row r="71" spans="1:4" ht="15" customHeight="1">
      <c r="A71" s="483" t="s">
        <v>132</v>
      </c>
      <c r="B71" s="424" t="s">
        <v>157</v>
      </c>
      <c r="C71" s="425"/>
      <c r="D71" s="426"/>
    </row>
    <row r="72" spans="1:4">
      <c r="A72" s="483"/>
      <c r="B72" s="427"/>
      <c r="C72" s="428"/>
      <c r="D72" s="429"/>
    </row>
    <row r="73" spans="1:4">
      <c r="A73" s="484"/>
      <c r="B73" s="430"/>
      <c r="C73" s="431"/>
      <c r="D73" s="432"/>
    </row>
    <row r="74" spans="1:4">
      <c r="A74" s="159" t="s">
        <v>159</v>
      </c>
      <c r="B74" s="424" t="s">
        <v>158</v>
      </c>
      <c r="C74" s="425"/>
      <c r="D74" s="426"/>
    </row>
    <row r="75" spans="1:4">
      <c r="A75" s="160"/>
      <c r="B75" s="427"/>
      <c r="C75" s="428"/>
      <c r="D75" s="429"/>
    </row>
    <row r="76" spans="1:4">
      <c r="A76" s="161"/>
      <c r="B76" s="427"/>
      <c r="C76" s="428"/>
      <c r="D76" s="429"/>
    </row>
    <row r="77" spans="1:4">
      <c r="A77" s="161"/>
      <c r="B77" s="427"/>
      <c r="C77" s="428"/>
      <c r="D77" s="429"/>
    </row>
    <row r="78" spans="1:4">
      <c r="A78" s="161"/>
      <c r="B78" s="427"/>
      <c r="C78" s="428"/>
      <c r="D78" s="429"/>
    </row>
    <row r="79" spans="1:4">
      <c r="A79" s="161"/>
      <c r="B79" s="427"/>
      <c r="C79" s="428"/>
      <c r="D79" s="429"/>
    </row>
    <row r="80" spans="1:4" ht="15" customHeight="1">
      <c r="A80" s="163" t="s">
        <v>160</v>
      </c>
      <c r="B80" s="45" t="s">
        <v>161</v>
      </c>
      <c r="C80" s="46"/>
      <c r="D80" s="126"/>
    </row>
    <row r="81" spans="1:4">
      <c r="A81" s="74" t="s">
        <v>162</v>
      </c>
      <c r="B81" s="424" t="s">
        <v>199</v>
      </c>
      <c r="C81" s="425"/>
      <c r="D81" s="426"/>
    </row>
    <row r="82" spans="1:4">
      <c r="A82" s="161"/>
      <c r="B82" s="427"/>
      <c r="C82" s="428"/>
      <c r="D82" s="429"/>
    </row>
    <row r="83" spans="1:4">
      <c r="A83" s="161"/>
      <c r="B83" s="427"/>
      <c r="C83" s="428"/>
      <c r="D83" s="429"/>
    </row>
    <row r="84" spans="1:4">
      <c r="A84" s="161"/>
      <c r="B84" s="427"/>
      <c r="C84" s="428"/>
      <c r="D84" s="429"/>
    </row>
    <row r="85" spans="1:4" ht="15" customHeight="1">
      <c r="A85" s="161"/>
      <c r="B85" s="427"/>
      <c r="C85" s="428"/>
      <c r="D85" s="429"/>
    </row>
    <row r="86" spans="1:4">
      <c r="A86" s="163" t="s">
        <v>163</v>
      </c>
      <c r="B86" s="436" t="s">
        <v>164</v>
      </c>
      <c r="C86" s="437"/>
      <c r="D86" s="438"/>
    </row>
    <row r="87" spans="1:4">
      <c r="A87" s="74" t="s">
        <v>165</v>
      </c>
      <c r="B87" s="424" t="s">
        <v>201</v>
      </c>
      <c r="C87" s="425"/>
      <c r="D87" s="426"/>
    </row>
    <row r="88" spans="1:4">
      <c r="A88" s="161"/>
      <c r="B88" s="427"/>
      <c r="C88" s="428"/>
      <c r="D88" s="429"/>
    </row>
    <row r="89" spans="1:4">
      <c r="A89" s="161"/>
      <c r="B89" s="427"/>
      <c r="C89" s="428"/>
      <c r="D89" s="429"/>
    </row>
    <row r="90" spans="1:4">
      <c r="A90" s="162"/>
      <c r="B90" s="430"/>
      <c r="C90" s="431"/>
      <c r="D90" s="432"/>
    </row>
    <row r="91" spans="1:4">
      <c r="A91" s="77" t="s">
        <v>166</v>
      </c>
      <c r="B91" s="496" t="s">
        <v>193</v>
      </c>
      <c r="C91" s="497"/>
      <c r="D91" s="498"/>
    </row>
    <row r="92" spans="1:4">
      <c r="A92" s="75"/>
      <c r="B92" s="499"/>
      <c r="C92" s="500"/>
      <c r="D92" s="501"/>
    </row>
    <row r="93" spans="1:4" ht="28.5" customHeight="1">
      <c r="A93" s="164" t="s">
        <v>168</v>
      </c>
      <c r="B93" s="500" t="s">
        <v>194</v>
      </c>
      <c r="C93" s="500"/>
      <c r="D93" s="501"/>
    </row>
    <row r="94" spans="1:4">
      <c r="A94" s="74" t="s">
        <v>170</v>
      </c>
      <c r="B94" s="424" t="s">
        <v>173</v>
      </c>
      <c r="C94" s="425"/>
      <c r="D94" s="426"/>
    </row>
    <row r="95" spans="1:4">
      <c r="A95" s="162"/>
      <c r="B95" s="430"/>
      <c r="C95" s="431"/>
      <c r="D95" s="432"/>
    </row>
    <row r="96" spans="1:4" s="1" customFormat="1">
      <c r="A96" s="74" t="s">
        <v>172</v>
      </c>
      <c r="B96" s="436" t="s">
        <v>175</v>
      </c>
      <c r="C96" s="437"/>
      <c r="D96" s="438"/>
    </row>
    <row r="97" spans="1:4" s="1" customFormat="1">
      <c r="A97" s="79" t="s">
        <v>174</v>
      </c>
      <c r="B97" s="424" t="s">
        <v>167</v>
      </c>
      <c r="C97" s="425"/>
      <c r="D97" s="426"/>
    </row>
    <row r="98" spans="1:4">
      <c r="A98" s="77"/>
      <c r="B98" s="427"/>
      <c r="C98" s="428"/>
      <c r="D98" s="429"/>
    </row>
    <row r="99" spans="1:4">
      <c r="A99" s="75"/>
      <c r="B99" s="430"/>
      <c r="C99" s="431"/>
      <c r="D99" s="432"/>
    </row>
    <row r="100" spans="1:4">
      <c r="A100" s="74" t="s">
        <v>176</v>
      </c>
      <c r="B100" s="424" t="s">
        <v>169</v>
      </c>
      <c r="C100" s="425"/>
      <c r="D100" s="426"/>
    </row>
    <row r="101" spans="1:4">
      <c r="A101" s="162"/>
      <c r="B101" s="430"/>
      <c r="C101" s="431"/>
      <c r="D101" s="432"/>
    </row>
    <row r="102" spans="1:4">
      <c r="A102" s="74" t="s">
        <v>178</v>
      </c>
      <c r="B102" s="424" t="s">
        <v>171</v>
      </c>
      <c r="C102" s="425"/>
      <c r="D102" s="426"/>
    </row>
    <row r="103" spans="1:4">
      <c r="A103" s="162"/>
      <c r="B103" s="430"/>
      <c r="C103" s="431"/>
      <c r="D103" s="432"/>
    </row>
    <row r="104" spans="1:4" s="5" customFormat="1">
      <c r="A104" s="74" t="s">
        <v>195</v>
      </c>
      <c r="B104" s="424" t="s">
        <v>177</v>
      </c>
      <c r="C104" s="425"/>
      <c r="D104" s="426"/>
    </row>
    <row r="105" spans="1:4">
      <c r="A105" s="162"/>
      <c r="B105" s="430"/>
      <c r="C105" s="431"/>
      <c r="D105" s="432"/>
    </row>
    <row r="106" spans="1:4" ht="30.75" customHeight="1" thickBot="1">
      <c r="A106" s="186" t="s">
        <v>182</v>
      </c>
      <c r="B106" s="452" t="s">
        <v>200</v>
      </c>
      <c r="C106" s="453"/>
      <c r="D106" s="454"/>
    </row>
    <row r="107" spans="1:4" ht="15.75" thickBot="1">
      <c r="A107" s="114" t="s">
        <v>48</v>
      </c>
      <c r="B107" s="108"/>
      <c r="C107" s="108"/>
      <c r="D107" s="115">
        <v>16933.16</v>
      </c>
    </row>
    <row r="108" spans="1:4" ht="15.75" thickBot="1">
      <c r="A108" s="530" t="s">
        <v>181</v>
      </c>
      <c r="B108" s="531"/>
      <c r="C108" s="531"/>
      <c r="D108" s="165"/>
    </row>
    <row r="109" spans="1:4" ht="15" customHeight="1">
      <c r="A109" s="219" t="s">
        <v>183</v>
      </c>
      <c r="B109" s="494" t="s">
        <v>1653</v>
      </c>
      <c r="C109" s="495"/>
      <c r="D109" s="165"/>
    </row>
    <row r="110" spans="1:4">
      <c r="A110" s="161"/>
      <c r="B110" s="427"/>
      <c r="C110" s="476"/>
      <c r="D110" s="116"/>
    </row>
    <row r="111" spans="1:4">
      <c r="A111" s="161"/>
      <c r="B111" s="427"/>
      <c r="C111" s="476"/>
      <c r="D111" s="116"/>
    </row>
    <row r="112" spans="1:4">
      <c r="A112" s="161"/>
      <c r="B112" s="427"/>
      <c r="C112" s="476"/>
      <c r="D112" s="116"/>
    </row>
    <row r="113" spans="1:4">
      <c r="A113" s="162"/>
      <c r="B113" s="430"/>
      <c r="C113" s="496"/>
      <c r="D113" s="154">
        <v>4821.62</v>
      </c>
    </row>
    <row r="114" spans="1:4">
      <c r="A114" s="74" t="s">
        <v>196</v>
      </c>
      <c r="B114" s="424" t="s">
        <v>311</v>
      </c>
      <c r="C114" s="493"/>
      <c r="D114" s="141"/>
    </row>
    <row r="115" spans="1:4">
      <c r="A115" s="162"/>
      <c r="B115" s="430"/>
      <c r="C115" s="496"/>
      <c r="D115" s="154">
        <v>132.71</v>
      </c>
    </row>
    <row r="116" spans="1:4">
      <c r="A116" s="163" t="s">
        <v>197</v>
      </c>
      <c r="B116" s="675" t="s">
        <v>1651</v>
      </c>
      <c r="C116" s="499"/>
      <c r="D116" s="133">
        <v>2716.03</v>
      </c>
    </row>
    <row r="117" spans="1:4" ht="15.75" thickBot="1">
      <c r="A117" s="221" t="s">
        <v>48</v>
      </c>
      <c r="B117" s="220"/>
      <c r="C117" s="220"/>
      <c r="D117" s="377">
        <f>SUM(D109:D116)</f>
        <v>7670.3600000000006</v>
      </c>
    </row>
    <row r="118" spans="1:4" ht="15.75" thickBot="1">
      <c r="A118" s="566" t="s">
        <v>53</v>
      </c>
      <c r="B118" s="567"/>
      <c r="C118" s="108"/>
      <c r="D118" s="72">
        <f>SUM(D30,D62,D107,D117)</f>
        <v>147760.72999999998</v>
      </c>
    </row>
    <row r="119" spans="1:4">
      <c r="A119" s="687" t="s">
        <v>1686</v>
      </c>
      <c r="B119" s="687"/>
      <c r="C119" s="687"/>
      <c r="D119" s="688">
        <v>310360.86999999994</v>
      </c>
    </row>
    <row r="120" spans="1:4">
      <c r="A120" s="687"/>
      <c r="B120" s="687"/>
      <c r="C120" s="687"/>
      <c r="D120" s="688"/>
    </row>
    <row r="121" spans="1:4">
      <c r="A121" s="562" t="s">
        <v>1687</v>
      </c>
      <c r="B121" s="562"/>
      <c r="C121" s="562"/>
      <c r="D121" s="470">
        <v>78340.36</v>
      </c>
    </row>
    <row r="122" spans="1:4">
      <c r="A122" s="577"/>
      <c r="B122" s="577"/>
      <c r="C122" s="577"/>
      <c r="D122" s="471"/>
    </row>
    <row r="123" spans="1:4">
      <c r="A123" s="673" t="s">
        <v>1665</v>
      </c>
      <c r="B123" s="674"/>
      <c r="C123" s="584"/>
      <c r="D123" s="683">
        <v>36668.870000000003</v>
      </c>
    </row>
    <row r="124" spans="1:4">
      <c r="A124" s="489"/>
      <c r="B124" s="490"/>
      <c r="C124" s="491"/>
      <c r="D124" s="492"/>
    </row>
    <row r="127" spans="1:4">
      <c r="A127" s="29"/>
      <c r="B127" s="29"/>
      <c r="C127" s="29"/>
      <c r="D127" s="29"/>
    </row>
    <row r="128" spans="1:4">
      <c r="A128" s="29"/>
      <c r="B128" s="29"/>
      <c r="C128" s="29"/>
      <c r="D128" s="29"/>
    </row>
    <row r="129" spans="1:4">
      <c r="A129" s="29"/>
      <c r="B129" s="29"/>
      <c r="C129" s="29"/>
      <c r="D129" s="29"/>
    </row>
    <row r="130" spans="1:4">
      <c r="A130" s="29"/>
      <c r="B130" s="29"/>
      <c r="C130" s="29"/>
      <c r="D130" s="29"/>
    </row>
  </sheetData>
  <mergeCells count="60">
    <mergeCell ref="B106:D106"/>
    <mergeCell ref="A108:C108"/>
    <mergeCell ref="B109:C113"/>
    <mergeCell ref="A118:B118"/>
    <mergeCell ref="A123:C124"/>
    <mergeCell ref="B114:C115"/>
    <mergeCell ref="B116:C116"/>
    <mergeCell ref="D123:D124"/>
    <mergeCell ref="A119:C120"/>
    <mergeCell ref="D119:D120"/>
    <mergeCell ref="A121:C122"/>
    <mergeCell ref="D121:D122"/>
    <mergeCell ref="B96:D96"/>
    <mergeCell ref="B97:D99"/>
    <mergeCell ref="B100:D101"/>
    <mergeCell ref="B102:D103"/>
    <mergeCell ref="B104:D105"/>
    <mergeCell ref="B86:D86"/>
    <mergeCell ref="B87:D90"/>
    <mergeCell ref="B91:D92"/>
    <mergeCell ref="B93:D93"/>
    <mergeCell ref="B94:D95"/>
    <mergeCell ref="A1:D1"/>
    <mergeCell ref="A3:B3"/>
    <mergeCell ref="A4:B4"/>
    <mergeCell ref="A5:B5"/>
    <mergeCell ref="A6:B6"/>
    <mergeCell ref="C38:C39"/>
    <mergeCell ref="A38:B39"/>
    <mergeCell ref="A40:B40"/>
    <mergeCell ref="C41:C42"/>
    <mergeCell ref="A7:B7"/>
    <mergeCell ref="A12:D13"/>
    <mergeCell ref="A8:B8"/>
    <mergeCell ref="A9:B9"/>
    <mergeCell ref="A10:B10"/>
    <mergeCell ref="D41:D42"/>
    <mergeCell ref="B81:D85"/>
    <mergeCell ref="A58:B58"/>
    <mergeCell ref="A60:B61"/>
    <mergeCell ref="A65:D65"/>
    <mergeCell ref="B68:D70"/>
    <mergeCell ref="A71:A73"/>
    <mergeCell ref="B71:D73"/>
    <mergeCell ref="A43:B44"/>
    <mergeCell ref="C43:C44"/>
    <mergeCell ref="A45:B45"/>
    <mergeCell ref="B74:D79"/>
    <mergeCell ref="D43:D44"/>
    <mergeCell ref="A47:B47"/>
    <mergeCell ref="A56:B56"/>
    <mergeCell ref="C48:C49"/>
    <mergeCell ref="A48:B49"/>
    <mergeCell ref="D48:D49"/>
    <mergeCell ref="A54:B55"/>
    <mergeCell ref="C54:C55"/>
    <mergeCell ref="D54:D55"/>
    <mergeCell ref="A51:B52"/>
    <mergeCell ref="C51:C52"/>
    <mergeCell ref="D51:D52"/>
  </mergeCells>
  <pageMargins left="0.6" right="0.53"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dimension ref="A1:H120"/>
  <sheetViews>
    <sheetView topLeftCell="A103" workbookViewId="0">
      <selection activeCell="A110" sqref="A110:D113"/>
    </sheetView>
  </sheetViews>
  <sheetFormatPr defaultRowHeight="15"/>
  <cols>
    <col min="1" max="1" width="12.140625" customWidth="1"/>
    <col min="2" max="2" width="35.42578125" customWidth="1"/>
    <col min="3" max="3" width="21.42578125" customWidth="1"/>
    <col min="4" max="4" width="23.140625" customWidth="1"/>
    <col min="5" max="5" width="9.42578125" bestFit="1" customWidth="1"/>
    <col min="8" max="8" width="9.5703125" bestFit="1" customWidth="1"/>
  </cols>
  <sheetData>
    <row r="1" spans="1:8" ht="15" customHeight="1">
      <c r="A1" s="473" t="s">
        <v>514</v>
      </c>
      <c r="B1" s="473"/>
      <c r="C1" s="473"/>
      <c r="D1" s="473"/>
    </row>
    <row r="2" spans="1:8">
      <c r="A2" s="474" t="s">
        <v>140</v>
      </c>
      <c r="B2" s="474"/>
      <c r="C2" s="30"/>
      <c r="D2" s="30"/>
    </row>
    <row r="3" spans="1:8">
      <c r="A3" s="481" t="s">
        <v>47</v>
      </c>
      <c r="B3" s="481"/>
      <c r="C3" s="30">
        <v>1949</v>
      </c>
      <c r="D3" s="30"/>
    </row>
    <row r="4" spans="1:8">
      <c r="A4" s="481" t="s">
        <v>44</v>
      </c>
      <c r="B4" s="481"/>
      <c r="C4" s="30">
        <v>25</v>
      </c>
      <c r="D4" s="30"/>
    </row>
    <row r="5" spans="1:8">
      <c r="A5" s="481" t="s">
        <v>45</v>
      </c>
      <c r="B5" s="481"/>
      <c r="C5" s="30">
        <v>3</v>
      </c>
      <c r="D5" s="30"/>
    </row>
    <row r="6" spans="1:8">
      <c r="A6" s="481" t="s">
        <v>46</v>
      </c>
      <c r="B6" s="481"/>
      <c r="C6" s="30">
        <v>3</v>
      </c>
      <c r="D6" s="30"/>
    </row>
    <row r="7" spans="1:8">
      <c r="A7" s="481" t="s">
        <v>51</v>
      </c>
      <c r="B7" s="481"/>
      <c r="C7" s="30">
        <v>1535.2</v>
      </c>
      <c r="D7" s="30"/>
    </row>
    <row r="8" spans="1:8">
      <c r="A8" s="481" t="s">
        <v>56</v>
      </c>
      <c r="B8" s="481"/>
      <c r="C8" s="66">
        <v>167</v>
      </c>
      <c r="D8" s="30"/>
    </row>
    <row r="9" spans="1:8">
      <c r="A9" s="481" t="s">
        <v>52</v>
      </c>
      <c r="B9" s="481"/>
      <c r="C9" s="30">
        <v>63</v>
      </c>
      <c r="D9" s="30"/>
    </row>
    <row r="10" spans="1:8">
      <c r="A10" s="479" t="s">
        <v>179</v>
      </c>
      <c r="B10" s="480"/>
      <c r="C10" s="480"/>
      <c r="D10" s="480"/>
      <c r="F10" s="61"/>
      <c r="G10" s="29"/>
    </row>
    <row r="11" spans="1:8" ht="15.75" thickBot="1">
      <c r="A11" s="480"/>
      <c r="B11" s="480"/>
      <c r="C11" s="480"/>
      <c r="D11" s="480"/>
      <c r="H11" s="2"/>
    </row>
    <row r="12" spans="1:8">
      <c r="A12" s="81" t="s">
        <v>142</v>
      </c>
      <c r="B12" s="82"/>
      <c r="C12" s="82"/>
      <c r="D12" s="300"/>
    </row>
    <row r="13" spans="1:8">
      <c r="A13" s="84" t="s">
        <v>281</v>
      </c>
      <c r="B13" s="39"/>
      <c r="C13" s="39"/>
      <c r="D13" s="301"/>
    </row>
    <row r="14" spans="1:8">
      <c r="A14" s="86" t="s">
        <v>1497</v>
      </c>
      <c r="B14" s="39"/>
      <c r="C14" s="39"/>
      <c r="D14" s="301"/>
    </row>
    <row r="15" spans="1:8">
      <c r="A15" s="350" t="s">
        <v>356</v>
      </c>
      <c r="B15" s="525" t="s">
        <v>1189</v>
      </c>
      <c r="C15" s="525"/>
      <c r="D15" s="299"/>
    </row>
    <row r="16" spans="1:8">
      <c r="A16" s="366"/>
      <c r="B16" s="359" t="s">
        <v>1190</v>
      </c>
      <c r="C16" s="367"/>
      <c r="D16" s="368">
        <v>1828.99</v>
      </c>
    </row>
    <row r="17" spans="1:4">
      <c r="A17" s="680" t="s">
        <v>263</v>
      </c>
      <c r="B17" s="681"/>
      <c r="C17" s="298"/>
      <c r="D17" s="299"/>
    </row>
    <row r="18" spans="1:4">
      <c r="A18" s="84" t="s">
        <v>459</v>
      </c>
      <c r="B18" s="39"/>
      <c r="C18" s="39"/>
      <c r="D18" s="299"/>
    </row>
    <row r="19" spans="1:4">
      <c r="A19" s="87" t="s">
        <v>415</v>
      </c>
      <c r="B19" s="39"/>
      <c r="C19" s="39"/>
      <c r="D19" s="299"/>
    </row>
    <row r="20" spans="1:4">
      <c r="A20" s="87" t="s">
        <v>452</v>
      </c>
      <c r="B20" s="39"/>
      <c r="C20" s="39"/>
      <c r="D20" s="299"/>
    </row>
    <row r="21" spans="1:4">
      <c r="A21" s="87" t="s">
        <v>510</v>
      </c>
      <c r="B21" s="39"/>
      <c r="C21" s="39"/>
      <c r="D21" s="299"/>
    </row>
    <row r="22" spans="1:4">
      <c r="A22" s="87" t="s">
        <v>511</v>
      </c>
      <c r="B22" s="39"/>
      <c r="C22" s="39"/>
      <c r="D22" s="299"/>
    </row>
    <row r="23" spans="1:4">
      <c r="A23" s="87" t="s">
        <v>613</v>
      </c>
      <c r="B23" s="39"/>
      <c r="C23" s="39"/>
      <c r="D23" s="299"/>
    </row>
    <row r="24" spans="1:4">
      <c r="A24" s="87" t="s">
        <v>512</v>
      </c>
      <c r="B24" s="39"/>
      <c r="C24" s="39"/>
      <c r="D24" s="299"/>
    </row>
    <row r="25" spans="1:4" ht="15.75" thickBot="1">
      <c r="A25" s="172" t="s">
        <v>513</v>
      </c>
      <c r="B25" s="48"/>
      <c r="C25" s="48"/>
      <c r="D25" s="368">
        <v>36036.160000000003</v>
      </c>
    </row>
    <row r="26" spans="1:4" s="5" customFormat="1" ht="15.75" thickBot="1">
      <c r="A26" s="302" t="s">
        <v>48</v>
      </c>
      <c r="B26" s="303"/>
      <c r="C26" s="303"/>
      <c r="D26" s="304">
        <f>SUM(D12:D25)</f>
        <v>37865.15</v>
      </c>
    </row>
    <row r="27" spans="1:4" ht="15.75" thickBot="1">
      <c r="A27" s="34"/>
      <c r="B27" s="34"/>
      <c r="C27" s="34"/>
      <c r="D27" s="34"/>
    </row>
    <row r="28" spans="1:4">
      <c r="A28" s="81" t="s">
        <v>152</v>
      </c>
      <c r="B28" s="82"/>
      <c r="C28" s="91"/>
      <c r="D28" s="92"/>
    </row>
    <row r="29" spans="1:4" s="1" customFormat="1">
      <c r="A29" s="86" t="s">
        <v>255</v>
      </c>
      <c r="B29" s="41"/>
      <c r="C29" s="64"/>
      <c r="D29" s="116">
        <v>46871.83</v>
      </c>
    </row>
    <row r="30" spans="1:4">
      <c r="A30" s="86" t="s">
        <v>50</v>
      </c>
      <c r="B30" s="39"/>
      <c r="C30" s="52"/>
      <c r="D30" s="93"/>
    </row>
    <row r="31" spans="1:4">
      <c r="A31" s="94" t="s">
        <v>333</v>
      </c>
      <c r="B31" s="39"/>
      <c r="C31" s="25" t="s">
        <v>317</v>
      </c>
      <c r="D31" s="93"/>
    </row>
    <row r="32" spans="1:4" s="4" customFormat="1">
      <c r="A32" s="97" t="s">
        <v>326</v>
      </c>
      <c r="B32" s="59"/>
      <c r="C32" s="182" t="s">
        <v>40</v>
      </c>
      <c r="D32" s="187"/>
    </row>
    <row r="33" spans="1:4" s="4" customFormat="1">
      <c r="A33" s="459" t="s">
        <v>346</v>
      </c>
      <c r="B33" s="460"/>
      <c r="C33" s="182" t="s">
        <v>40</v>
      </c>
      <c r="D33" s="187"/>
    </row>
    <row r="34" spans="1:4" s="4" customFormat="1">
      <c r="A34" s="459" t="s">
        <v>329</v>
      </c>
      <c r="B34" s="460"/>
      <c r="C34" s="183" t="s">
        <v>40</v>
      </c>
      <c r="D34" s="187"/>
    </row>
    <row r="35" spans="1:4" s="4" customFormat="1">
      <c r="A35" s="97" t="s">
        <v>330</v>
      </c>
      <c r="B35" s="54"/>
      <c r="C35" s="465" t="s">
        <v>41</v>
      </c>
      <c r="D35" s="586"/>
    </row>
    <row r="36" spans="1:4" s="4" customFormat="1">
      <c r="A36" s="98" t="s">
        <v>331</v>
      </c>
      <c r="B36" s="55"/>
      <c r="C36" s="466"/>
      <c r="D36" s="587"/>
    </row>
    <row r="37" spans="1:4" s="4" customFormat="1">
      <c r="A37" s="506" t="s">
        <v>336</v>
      </c>
      <c r="B37" s="507"/>
      <c r="C37" s="465" t="s">
        <v>39</v>
      </c>
      <c r="D37" s="586"/>
    </row>
    <row r="38" spans="1:4" s="4" customFormat="1">
      <c r="A38" s="508"/>
      <c r="B38" s="509"/>
      <c r="C38" s="466"/>
      <c r="D38" s="587"/>
    </row>
    <row r="39" spans="1:4" s="5" customFormat="1">
      <c r="A39" s="678" t="s">
        <v>310</v>
      </c>
      <c r="B39" s="679"/>
      <c r="C39" s="411" t="s">
        <v>315</v>
      </c>
      <c r="D39" s="413">
        <v>9241.89</v>
      </c>
    </row>
    <row r="40" spans="1:4">
      <c r="A40" s="101" t="s">
        <v>275</v>
      </c>
      <c r="B40" s="32"/>
      <c r="C40" s="406" t="s">
        <v>315</v>
      </c>
      <c r="D40" s="134">
        <v>13801.47</v>
      </c>
    </row>
    <row r="41" spans="1:4">
      <c r="A41" s="621" t="s">
        <v>308</v>
      </c>
      <c r="B41" s="622"/>
      <c r="C41" s="312" t="s">
        <v>400</v>
      </c>
      <c r="D41" s="134">
        <v>1276.67</v>
      </c>
    </row>
    <row r="42" spans="1:4">
      <c r="A42" s="100" t="s">
        <v>353</v>
      </c>
      <c r="B42" s="58"/>
      <c r="C42" s="60" t="s">
        <v>372</v>
      </c>
      <c r="D42" s="132">
        <v>1374.67</v>
      </c>
    </row>
    <row r="43" spans="1:4" ht="26.25">
      <c r="A43" s="354" t="s">
        <v>1235</v>
      </c>
      <c r="B43" s="58"/>
      <c r="C43" s="313" t="s">
        <v>1317</v>
      </c>
      <c r="D43" s="328">
        <v>17200</v>
      </c>
    </row>
    <row r="44" spans="1:4">
      <c r="A44" s="549" t="s">
        <v>1325</v>
      </c>
      <c r="B44" s="550"/>
      <c r="C44" s="443" t="s">
        <v>1490</v>
      </c>
      <c r="D44" s="445">
        <v>9873.74</v>
      </c>
    </row>
    <row r="45" spans="1:4">
      <c r="A45" s="551"/>
      <c r="B45" s="552"/>
      <c r="C45" s="469"/>
      <c r="D45" s="505"/>
    </row>
    <row r="46" spans="1:4">
      <c r="A46" s="101" t="s">
        <v>1528</v>
      </c>
      <c r="B46" s="49"/>
      <c r="C46" s="60" t="s">
        <v>1531</v>
      </c>
      <c r="D46" s="134">
        <v>560.91</v>
      </c>
    </row>
    <row r="47" spans="1:4">
      <c r="A47" s="439" t="s">
        <v>1532</v>
      </c>
      <c r="B47" s="440"/>
      <c r="C47" s="443" t="s">
        <v>298</v>
      </c>
      <c r="D47" s="445">
        <v>501</v>
      </c>
    </row>
    <row r="48" spans="1:4">
      <c r="A48" s="504"/>
      <c r="B48" s="449"/>
      <c r="C48" s="469"/>
      <c r="D48" s="505"/>
    </row>
    <row r="49" spans="1:5">
      <c r="A49" s="100" t="s">
        <v>215</v>
      </c>
      <c r="B49" s="58"/>
      <c r="C49" s="60" t="s">
        <v>39</v>
      </c>
      <c r="D49" s="133">
        <v>997.89</v>
      </c>
      <c r="E49" s="2"/>
    </row>
    <row r="50" spans="1:5">
      <c r="A50" s="461" t="s">
        <v>192</v>
      </c>
      <c r="B50" s="462"/>
      <c r="C50" s="60" t="s">
        <v>42</v>
      </c>
      <c r="D50" s="134">
        <v>10116.94</v>
      </c>
    </row>
    <row r="51" spans="1:5">
      <c r="A51" s="103" t="s">
        <v>50</v>
      </c>
      <c r="B51" s="47"/>
      <c r="C51" s="26"/>
      <c r="D51" s="104"/>
    </row>
    <row r="52" spans="1:5">
      <c r="A52" s="475" t="s">
        <v>347</v>
      </c>
      <c r="B52" s="476"/>
      <c r="C52" s="52"/>
      <c r="D52" s="80">
        <v>9883.35</v>
      </c>
    </row>
    <row r="53" spans="1:5" ht="15.75" thickBot="1">
      <c r="A53" s="475"/>
      <c r="B53" s="476"/>
      <c r="C53" s="107"/>
      <c r="D53" s="85"/>
    </row>
    <row r="54" spans="1:5" ht="15.75" thickBot="1">
      <c r="A54" s="114" t="s">
        <v>48</v>
      </c>
      <c r="B54" s="108"/>
      <c r="C54" s="108"/>
      <c r="D54" s="72">
        <f>SUM(D29,D39:D50)</f>
        <v>111817.01000000001</v>
      </c>
    </row>
    <row r="55" spans="1:5">
      <c r="A55" s="65"/>
      <c r="B55" s="39"/>
      <c r="C55" s="39"/>
      <c r="D55" s="37"/>
    </row>
    <row r="56" spans="1:5" ht="15" customHeight="1">
      <c r="A56" s="433" t="s">
        <v>180</v>
      </c>
      <c r="B56" s="433"/>
      <c r="C56" s="433"/>
      <c r="D56" s="433"/>
    </row>
    <row r="57" spans="1:5" ht="15.75" thickBot="1">
      <c r="A57" s="185"/>
      <c r="B57" s="185"/>
      <c r="C57" s="185"/>
      <c r="D57" s="185"/>
    </row>
    <row r="58" spans="1:5">
      <c r="A58" s="156" t="s">
        <v>130</v>
      </c>
      <c r="B58" s="122" t="s">
        <v>156</v>
      </c>
      <c r="C58" s="123"/>
      <c r="D58" s="124"/>
    </row>
    <row r="59" spans="1:5">
      <c r="A59" s="157" t="s">
        <v>131</v>
      </c>
      <c r="B59" s="424" t="s">
        <v>198</v>
      </c>
      <c r="C59" s="425"/>
      <c r="D59" s="426"/>
    </row>
    <row r="60" spans="1:5" ht="15" customHeight="1">
      <c r="A60" s="164"/>
      <c r="B60" s="427"/>
      <c r="C60" s="428"/>
      <c r="D60" s="429"/>
    </row>
    <row r="61" spans="1:5">
      <c r="A61" s="158"/>
      <c r="B61" s="427"/>
      <c r="C61" s="428"/>
      <c r="D61" s="429"/>
    </row>
    <row r="62" spans="1:5" ht="15" customHeight="1">
      <c r="A62" s="483" t="s">
        <v>132</v>
      </c>
      <c r="B62" s="424" t="s">
        <v>157</v>
      </c>
      <c r="C62" s="425"/>
      <c r="D62" s="426"/>
    </row>
    <row r="63" spans="1:5">
      <c r="A63" s="483"/>
      <c r="B63" s="427"/>
      <c r="C63" s="428"/>
      <c r="D63" s="429"/>
    </row>
    <row r="64" spans="1:5">
      <c r="A64" s="484"/>
      <c r="B64" s="430"/>
      <c r="C64" s="431"/>
      <c r="D64" s="432"/>
    </row>
    <row r="65" spans="1:4">
      <c r="A65" s="159" t="s">
        <v>159</v>
      </c>
      <c r="B65" s="424" t="s">
        <v>158</v>
      </c>
      <c r="C65" s="425"/>
      <c r="D65" s="426"/>
    </row>
    <row r="66" spans="1:4">
      <c r="A66" s="160"/>
      <c r="B66" s="427"/>
      <c r="C66" s="428"/>
      <c r="D66" s="429"/>
    </row>
    <row r="67" spans="1:4">
      <c r="A67" s="161"/>
      <c r="B67" s="427"/>
      <c r="C67" s="428"/>
      <c r="D67" s="429"/>
    </row>
    <row r="68" spans="1:4">
      <c r="A68" s="161"/>
      <c r="B68" s="427"/>
      <c r="C68" s="428"/>
      <c r="D68" s="429"/>
    </row>
    <row r="69" spans="1:4">
      <c r="A69" s="161"/>
      <c r="B69" s="427"/>
      <c r="C69" s="428"/>
      <c r="D69" s="429"/>
    </row>
    <row r="70" spans="1:4">
      <c r="A70" s="161"/>
      <c r="B70" s="427"/>
      <c r="C70" s="428"/>
      <c r="D70" s="429"/>
    </row>
    <row r="71" spans="1:4" ht="15" customHeight="1">
      <c r="A71" s="163" t="s">
        <v>160</v>
      </c>
      <c r="B71" s="45" t="s">
        <v>161</v>
      </c>
      <c r="C71" s="46"/>
      <c r="D71" s="126"/>
    </row>
    <row r="72" spans="1:4">
      <c r="A72" s="74" t="s">
        <v>162</v>
      </c>
      <c r="B72" s="424" t="s">
        <v>199</v>
      </c>
      <c r="C72" s="425"/>
      <c r="D72" s="426"/>
    </row>
    <row r="73" spans="1:4">
      <c r="A73" s="161"/>
      <c r="B73" s="427"/>
      <c r="C73" s="428"/>
      <c r="D73" s="429"/>
    </row>
    <row r="74" spans="1:4">
      <c r="A74" s="161"/>
      <c r="B74" s="427"/>
      <c r="C74" s="428"/>
      <c r="D74" s="429"/>
    </row>
    <row r="75" spans="1:4">
      <c r="A75" s="161"/>
      <c r="B75" s="427"/>
      <c r="C75" s="428"/>
      <c r="D75" s="429"/>
    </row>
    <row r="76" spans="1:4" ht="15" customHeight="1">
      <c r="A76" s="161"/>
      <c r="B76" s="427"/>
      <c r="C76" s="428"/>
      <c r="D76" s="429"/>
    </row>
    <row r="77" spans="1:4">
      <c r="A77" s="74" t="s">
        <v>163</v>
      </c>
      <c r="B77" s="436" t="s">
        <v>164</v>
      </c>
      <c r="C77" s="437"/>
      <c r="D77" s="438"/>
    </row>
    <row r="78" spans="1:4">
      <c r="A78" s="74" t="s">
        <v>165</v>
      </c>
      <c r="B78" s="424" t="s">
        <v>201</v>
      </c>
      <c r="C78" s="425"/>
      <c r="D78" s="426"/>
    </row>
    <row r="79" spans="1:4">
      <c r="A79" s="161"/>
      <c r="B79" s="427"/>
      <c r="C79" s="428"/>
      <c r="D79" s="429"/>
    </row>
    <row r="80" spans="1:4">
      <c r="A80" s="161"/>
      <c r="B80" s="427"/>
      <c r="C80" s="428"/>
      <c r="D80" s="429"/>
    </row>
    <row r="81" spans="1:4">
      <c r="A81" s="162"/>
      <c r="B81" s="430"/>
      <c r="C81" s="431"/>
      <c r="D81" s="432"/>
    </row>
    <row r="82" spans="1:4">
      <c r="A82" s="77" t="s">
        <v>166</v>
      </c>
      <c r="B82" s="496" t="s">
        <v>193</v>
      </c>
      <c r="C82" s="497"/>
      <c r="D82" s="498"/>
    </row>
    <row r="83" spans="1:4">
      <c r="A83" s="75"/>
      <c r="B83" s="499"/>
      <c r="C83" s="500"/>
      <c r="D83" s="501"/>
    </row>
    <row r="84" spans="1:4" ht="29.25" customHeight="1">
      <c r="A84" s="164" t="s">
        <v>168</v>
      </c>
      <c r="B84" s="500" t="s">
        <v>194</v>
      </c>
      <c r="C84" s="500"/>
      <c r="D84" s="501"/>
    </row>
    <row r="85" spans="1:4">
      <c r="A85" s="74" t="s">
        <v>170</v>
      </c>
      <c r="B85" s="424" t="s">
        <v>173</v>
      </c>
      <c r="C85" s="425"/>
      <c r="D85" s="426"/>
    </row>
    <row r="86" spans="1:4">
      <c r="A86" s="162"/>
      <c r="B86" s="430"/>
      <c r="C86" s="431"/>
      <c r="D86" s="432"/>
    </row>
    <row r="87" spans="1:4" s="1" customFormat="1">
      <c r="A87" s="163" t="s">
        <v>172</v>
      </c>
      <c r="B87" s="436" t="s">
        <v>175</v>
      </c>
      <c r="C87" s="437"/>
      <c r="D87" s="438"/>
    </row>
    <row r="88" spans="1:4" s="1" customFormat="1">
      <c r="A88" s="79" t="s">
        <v>174</v>
      </c>
      <c r="B88" s="424" t="s">
        <v>167</v>
      </c>
      <c r="C88" s="425"/>
      <c r="D88" s="426"/>
    </row>
    <row r="89" spans="1:4">
      <c r="A89" s="77"/>
      <c r="B89" s="427"/>
      <c r="C89" s="428"/>
      <c r="D89" s="429"/>
    </row>
    <row r="90" spans="1:4">
      <c r="A90" s="75"/>
      <c r="B90" s="430"/>
      <c r="C90" s="431"/>
      <c r="D90" s="432"/>
    </row>
    <row r="91" spans="1:4">
      <c r="A91" s="161" t="s">
        <v>176</v>
      </c>
      <c r="B91" s="424" t="s">
        <v>169</v>
      </c>
      <c r="C91" s="425"/>
      <c r="D91" s="426"/>
    </row>
    <row r="92" spans="1:4">
      <c r="A92" s="162"/>
      <c r="B92" s="430"/>
      <c r="C92" s="431"/>
      <c r="D92" s="432"/>
    </row>
    <row r="93" spans="1:4">
      <c r="A93" s="74" t="s">
        <v>178</v>
      </c>
      <c r="B93" s="424" t="s">
        <v>171</v>
      </c>
      <c r="C93" s="425"/>
      <c r="D93" s="426"/>
    </row>
    <row r="94" spans="1:4">
      <c r="A94" s="162"/>
      <c r="B94" s="430"/>
      <c r="C94" s="431"/>
      <c r="D94" s="432"/>
    </row>
    <row r="95" spans="1:4" s="5" customFormat="1">
      <c r="A95" s="74" t="s">
        <v>195</v>
      </c>
      <c r="B95" s="424" t="s">
        <v>177</v>
      </c>
      <c r="C95" s="425"/>
      <c r="D95" s="426"/>
    </row>
    <row r="96" spans="1:4">
      <c r="A96" s="162"/>
      <c r="B96" s="430"/>
      <c r="C96" s="431"/>
      <c r="D96" s="432"/>
    </row>
    <row r="97" spans="1:4" ht="15.75" thickBot="1">
      <c r="A97" s="186" t="s">
        <v>182</v>
      </c>
      <c r="B97" s="452" t="s">
        <v>200</v>
      </c>
      <c r="C97" s="453"/>
      <c r="D97" s="454"/>
    </row>
    <row r="98" spans="1:4" ht="15.75" thickBot="1">
      <c r="A98" s="114" t="s">
        <v>48</v>
      </c>
      <c r="B98" s="108"/>
      <c r="C98" s="108"/>
      <c r="D98" s="115">
        <v>29383.73</v>
      </c>
    </row>
    <row r="99" spans="1:4" ht="15.75" thickBot="1">
      <c r="A99" s="530" t="s">
        <v>181</v>
      </c>
      <c r="B99" s="531"/>
      <c r="C99" s="531"/>
      <c r="D99" s="165"/>
    </row>
    <row r="100" spans="1:4" ht="15" customHeight="1">
      <c r="A100" s="219" t="s">
        <v>183</v>
      </c>
      <c r="B100" s="494" t="s">
        <v>1653</v>
      </c>
      <c r="C100" s="495"/>
      <c r="D100" s="165"/>
    </row>
    <row r="101" spans="1:4">
      <c r="A101" s="161"/>
      <c r="B101" s="427"/>
      <c r="C101" s="476"/>
      <c r="D101" s="116"/>
    </row>
    <row r="102" spans="1:4">
      <c r="A102" s="161"/>
      <c r="B102" s="427"/>
      <c r="C102" s="476"/>
      <c r="D102" s="116"/>
    </row>
    <row r="103" spans="1:4">
      <c r="A103" s="161"/>
      <c r="B103" s="427"/>
      <c r="C103" s="476"/>
      <c r="D103" s="116"/>
    </row>
    <row r="104" spans="1:4">
      <c r="A104" s="162"/>
      <c r="B104" s="430"/>
      <c r="C104" s="496"/>
      <c r="D104" s="154">
        <v>8366.84</v>
      </c>
    </row>
    <row r="105" spans="1:4">
      <c r="A105" s="74" t="s">
        <v>196</v>
      </c>
      <c r="B105" s="424" t="s">
        <v>311</v>
      </c>
      <c r="C105" s="493"/>
      <c r="D105" s="141"/>
    </row>
    <row r="106" spans="1:4">
      <c r="A106" s="162"/>
      <c r="B106" s="430"/>
      <c r="C106" s="496"/>
      <c r="D106" s="154">
        <v>230.28</v>
      </c>
    </row>
    <row r="107" spans="1:4">
      <c r="A107" s="163" t="s">
        <v>197</v>
      </c>
      <c r="B107" s="675" t="s">
        <v>1651</v>
      </c>
      <c r="C107" s="499"/>
      <c r="D107" s="133">
        <v>4713.0600000000004</v>
      </c>
    </row>
    <row r="108" spans="1:4" ht="15.75" thickBot="1">
      <c r="A108" s="221" t="s">
        <v>48</v>
      </c>
      <c r="B108" s="220"/>
      <c r="C108" s="220"/>
      <c r="D108" s="377">
        <f>SUM(D100:D107)</f>
        <v>13310.18</v>
      </c>
    </row>
    <row r="109" spans="1:4" ht="15.75" thickBot="1">
      <c r="A109" s="566" t="s">
        <v>53</v>
      </c>
      <c r="B109" s="567"/>
      <c r="C109" s="108"/>
      <c r="D109" s="72">
        <f>SUM(D26,D54,D98,D108)</f>
        <v>192376.07</v>
      </c>
    </row>
    <row r="110" spans="1:4">
      <c r="A110" s="687" t="s">
        <v>1686</v>
      </c>
      <c r="B110" s="687"/>
      <c r="C110" s="687"/>
      <c r="D110" s="688">
        <v>488982.87</v>
      </c>
    </row>
    <row r="111" spans="1:4">
      <c r="A111" s="687"/>
      <c r="B111" s="687"/>
      <c r="C111" s="687"/>
      <c r="D111" s="688"/>
    </row>
    <row r="112" spans="1:4">
      <c r="A112" s="562" t="s">
        <v>1687</v>
      </c>
      <c r="B112" s="562"/>
      <c r="C112" s="562"/>
      <c r="D112" s="470">
        <v>135942.31</v>
      </c>
    </row>
    <row r="113" spans="1:4">
      <c r="A113" s="577"/>
      <c r="B113" s="577"/>
      <c r="C113" s="577"/>
      <c r="D113" s="471"/>
    </row>
    <row r="114" spans="1:4">
      <c r="A114" s="673" t="s">
        <v>1665</v>
      </c>
      <c r="B114" s="674"/>
      <c r="C114" s="584"/>
      <c r="D114" s="683">
        <v>131610.10999999999</v>
      </c>
    </row>
    <row r="115" spans="1:4">
      <c r="A115" s="489"/>
      <c r="B115" s="490"/>
      <c r="C115" s="491"/>
      <c r="D115" s="492"/>
    </row>
    <row r="116" spans="1:4">
      <c r="A116" s="29"/>
      <c r="B116" s="29"/>
      <c r="C116" s="29"/>
      <c r="D116" s="29"/>
    </row>
    <row r="120" spans="1:4">
      <c r="A120" s="29"/>
      <c r="B120" s="29"/>
      <c r="C120" s="29"/>
      <c r="D120" s="29"/>
    </row>
  </sheetData>
  <mergeCells count="57">
    <mergeCell ref="B77:D77"/>
    <mergeCell ref="B78:D81"/>
    <mergeCell ref="B82:D83"/>
    <mergeCell ref="B84:D84"/>
    <mergeCell ref="B85:D86"/>
    <mergeCell ref="B87:D87"/>
    <mergeCell ref="B88:D90"/>
    <mergeCell ref="B91:D92"/>
    <mergeCell ref="B93:D94"/>
    <mergeCell ref="B95:D96"/>
    <mergeCell ref="B97:D97"/>
    <mergeCell ref="A99:C99"/>
    <mergeCell ref="B100:C104"/>
    <mergeCell ref="A109:B109"/>
    <mergeCell ref="A114:C115"/>
    <mergeCell ref="B105:C106"/>
    <mergeCell ref="B107:C107"/>
    <mergeCell ref="D114:D115"/>
    <mergeCell ref="A110:C111"/>
    <mergeCell ref="D110:D111"/>
    <mergeCell ref="A112:C113"/>
    <mergeCell ref="D112:D113"/>
    <mergeCell ref="A1:D1"/>
    <mergeCell ref="A2:B2"/>
    <mergeCell ref="A3:B3"/>
    <mergeCell ref="A4:B4"/>
    <mergeCell ref="A5:B5"/>
    <mergeCell ref="A33:B33"/>
    <mergeCell ref="A34:B34"/>
    <mergeCell ref="A6:B6"/>
    <mergeCell ref="A7:B7"/>
    <mergeCell ref="A8:B8"/>
    <mergeCell ref="A9:B9"/>
    <mergeCell ref="A10:D11"/>
    <mergeCell ref="B15:C15"/>
    <mergeCell ref="A17:B17"/>
    <mergeCell ref="C35:C36"/>
    <mergeCell ref="D35:D36"/>
    <mergeCell ref="A37:B38"/>
    <mergeCell ref="C37:C38"/>
    <mergeCell ref="D37:D38"/>
    <mergeCell ref="A39:B39"/>
    <mergeCell ref="B65:D70"/>
    <mergeCell ref="B72:D76"/>
    <mergeCell ref="A50:B50"/>
    <mergeCell ref="A52:B53"/>
    <mergeCell ref="A56:D56"/>
    <mergeCell ref="B59:D61"/>
    <mergeCell ref="A62:A64"/>
    <mergeCell ref="B62:D64"/>
    <mergeCell ref="A41:B41"/>
    <mergeCell ref="A44:B45"/>
    <mergeCell ref="C44:C45"/>
    <mergeCell ref="D44:D45"/>
    <mergeCell ref="A47:B48"/>
    <mergeCell ref="C47:C48"/>
    <mergeCell ref="D47:D48"/>
  </mergeCells>
  <pageMargins left="0.51" right="0.38"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dimension ref="A1:E129"/>
  <sheetViews>
    <sheetView topLeftCell="A115" workbookViewId="0">
      <selection activeCell="A118" sqref="A118:D121"/>
    </sheetView>
  </sheetViews>
  <sheetFormatPr defaultRowHeight="15"/>
  <cols>
    <col min="1" max="1" width="12.140625" customWidth="1"/>
    <col min="2" max="2" width="35.42578125" customWidth="1"/>
    <col min="3" max="3" width="21.42578125" customWidth="1"/>
    <col min="4" max="4" width="23.140625" customWidth="1"/>
    <col min="5" max="5" width="11.28515625" customWidth="1"/>
    <col min="6" max="6" width="9.5703125" bestFit="1" customWidth="1"/>
  </cols>
  <sheetData>
    <row r="1" spans="1:4" ht="15" customHeight="1">
      <c r="A1" s="473" t="s">
        <v>514</v>
      </c>
      <c r="B1" s="473"/>
      <c r="C1" s="473"/>
      <c r="D1" s="473"/>
    </row>
    <row r="2" spans="1:4">
      <c r="A2" s="30"/>
      <c r="B2" s="30"/>
      <c r="C2" s="30"/>
      <c r="D2" s="30"/>
    </row>
    <row r="3" spans="1:4">
      <c r="A3" s="474" t="s">
        <v>349</v>
      </c>
      <c r="B3" s="474"/>
      <c r="C3" s="30"/>
      <c r="D3" s="30"/>
    </row>
    <row r="4" spans="1:4">
      <c r="A4" s="481" t="s">
        <v>47</v>
      </c>
      <c r="B4" s="481"/>
      <c r="C4" s="30">
        <v>1949</v>
      </c>
      <c r="D4" s="30"/>
    </row>
    <row r="5" spans="1:4">
      <c r="A5" s="481" t="s">
        <v>44</v>
      </c>
      <c r="B5" s="481"/>
      <c r="C5" s="30">
        <v>37</v>
      </c>
      <c r="D5" s="30"/>
    </row>
    <row r="6" spans="1:4">
      <c r="A6" s="481" t="s">
        <v>45</v>
      </c>
      <c r="B6" s="481"/>
      <c r="C6" s="30">
        <v>3</v>
      </c>
      <c r="D6" s="30"/>
    </row>
    <row r="7" spans="1:4">
      <c r="A7" s="481" t="s">
        <v>46</v>
      </c>
      <c r="B7" s="481"/>
      <c r="C7" s="30">
        <v>4</v>
      </c>
      <c r="D7" s="30"/>
    </row>
    <row r="8" spans="1:4">
      <c r="A8" s="481" t="s">
        <v>51</v>
      </c>
      <c r="B8" s="481"/>
      <c r="C8" s="30">
        <v>1629.3</v>
      </c>
      <c r="D8" s="30"/>
    </row>
    <row r="9" spans="1:4">
      <c r="A9" s="481" t="s">
        <v>56</v>
      </c>
      <c r="B9" s="481"/>
      <c r="C9" s="66">
        <v>215.7</v>
      </c>
      <c r="D9" s="30"/>
    </row>
    <row r="10" spans="1:4">
      <c r="A10" s="481" t="s">
        <v>52</v>
      </c>
      <c r="B10" s="481"/>
      <c r="C10" s="30">
        <v>55</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6" t="s">
        <v>361</v>
      </c>
      <c r="B14" s="41"/>
      <c r="C14" s="41"/>
      <c r="D14" s="152"/>
    </row>
    <row r="15" spans="1:4">
      <c r="A15" s="86" t="s">
        <v>910</v>
      </c>
      <c r="B15" s="41"/>
      <c r="C15" s="41"/>
      <c r="D15" s="152"/>
    </row>
    <row r="16" spans="1:4">
      <c r="A16" s="172" t="s">
        <v>359</v>
      </c>
      <c r="B16" s="48" t="s">
        <v>911</v>
      </c>
      <c r="C16" s="48"/>
      <c r="D16" s="105">
        <v>7795.07</v>
      </c>
    </row>
    <row r="17" spans="1:4">
      <c r="A17" s="140" t="s">
        <v>359</v>
      </c>
      <c r="B17" s="46" t="s">
        <v>1491</v>
      </c>
      <c r="C17" s="46"/>
      <c r="D17" s="175">
        <v>1277.06</v>
      </c>
    </row>
    <row r="18" spans="1:4">
      <c r="A18" s="86" t="s">
        <v>210</v>
      </c>
      <c r="B18" s="41"/>
      <c r="C18" s="41"/>
      <c r="D18" s="85"/>
    </row>
    <row r="19" spans="1:4">
      <c r="A19" s="87" t="s">
        <v>359</v>
      </c>
      <c r="B19" s="39" t="s">
        <v>912</v>
      </c>
      <c r="C19" s="41"/>
      <c r="D19" s="85"/>
    </row>
    <row r="20" spans="1:4">
      <c r="A20" s="172"/>
      <c r="B20" s="48" t="s">
        <v>913</v>
      </c>
      <c r="C20" s="51"/>
      <c r="D20" s="105">
        <v>1680.01</v>
      </c>
    </row>
    <row r="21" spans="1:4">
      <c r="A21" s="86" t="s">
        <v>211</v>
      </c>
      <c r="B21" s="41"/>
      <c r="C21" s="41"/>
      <c r="D21" s="152"/>
    </row>
    <row r="22" spans="1:4">
      <c r="A22" s="87" t="s">
        <v>1048</v>
      </c>
      <c r="B22" s="41"/>
      <c r="C22" s="41"/>
      <c r="D22" s="152"/>
    </row>
    <row r="23" spans="1:4">
      <c r="A23" s="172" t="s">
        <v>1198</v>
      </c>
      <c r="B23" s="51"/>
      <c r="C23" s="51"/>
      <c r="D23" s="153">
        <v>14537.2</v>
      </c>
    </row>
    <row r="24" spans="1:4">
      <c r="A24" s="86" t="s">
        <v>614</v>
      </c>
      <c r="B24" s="41"/>
      <c r="C24" s="41"/>
      <c r="D24" s="152"/>
    </row>
    <row r="25" spans="1:4">
      <c r="A25" s="86" t="s">
        <v>615</v>
      </c>
      <c r="B25" s="41"/>
      <c r="C25" s="41"/>
      <c r="D25" s="152"/>
    </row>
    <row r="26" spans="1:4">
      <c r="A26" s="87" t="s">
        <v>415</v>
      </c>
      <c r="B26" s="39"/>
      <c r="C26" s="39"/>
      <c r="D26" s="80"/>
    </row>
    <row r="27" spans="1:4">
      <c r="A27" s="87" t="s">
        <v>452</v>
      </c>
      <c r="B27" s="39"/>
      <c r="C27" s="39"/>
      <c r="D27" s="152"/>
    </row>
    <row r="28" spans="1:4">
      <c r="A28" s="87" t="s">
        <v>616</v>
      </c>
      <c r="B28" s="39"/>
      <c r="C28" s="39"/>
      <c r="D28" s="152"/>
    </row>
    <row r="29" spans="1:4">
      <c r="A29" s="87" t="s">
        <v>511</v>
      </c>
      <c r="B29" s="39"/>
      <c r="C29" s="39"/>
      <c r="D29" s="152"/>
    </row>
    <row r="30" spans="1:4">
      <c r="A30" s="87" t="s">
        <v>617</v>
      </c>
      <c r="B30" s="39"/>
      <c r="C30" s="39"/>
      <c r="D30" s="152"/>
    </row>
    <row r="31" spans="1:4" ht="15.75" thickBot="1">
      <c r="A31" s="87" t="s">
        <v>618</v>
      </c>
      <c r="B31" s="39"/>
      <c r="C31" s="39"/>
      <c r="D31" s="152">
        <v>24177.5</v>
      </c>
    </row>
    <row r="32" spans="1:4" ht="15.75" thickBot="1">
      <c r="A32" s="88" t="s">
        <v>48</v>
      </c>
      <c r="B32" s="89"/>
      <c r="C32" s="89"/>
      <c r="D32" s="90">
        <f>SUM(D14:D31)</f>
        <v>49466.84</v>
      </c>
    </row>
    <row r="33" spans="1:5" s="29" customFormat="1" ht="12.75">
      <c r="A33" s="39"/>
      <c r="B33" s="39"/>
      <c r="C33" s="39"/>
      <c r="D33" s="39"/>
      <c r="E33" s="28"/>
    </row>
    <row r="34" spans="1:5" s="29" customFormat="1" ht="12.75">
      <c r="A34" s="39"/>
      <c r="B34" s="39"/>
      <c r="C34" s="39"/>
      <c r="D34" s="39"/>
      <c r="E34" s="28"/>
    </row>
    <row r="35" spans="1:5">
      <c r="A35" s="103" t="s">
        <v>152</v>
      </c>
      <c r="B35" s="70"/>
      <c r="C35" s="63"/>
      <c r="D35" s="173"/>
    </row>
    <row r="36" spans="1:5" s="1" customFormat="1">
      <c r="A36" s="86" t="s">
        <v>255</v>
      </c>
      <c r="B36" s="41"/>
      <c r="C36" s="64"/>
      <c r="D36" s="116">
        <v>45471.27</v>
      </c>
    </row>
    <row r="37" spans="1:5">
      <c r="A37" s="86" t="s">
        <v>50</v>
      </c>
      <c r="B37" s="39"/>
      <c r="C37" s="52"/>
      <c r="D37" s="93"/>
    </row>
    <row r="38" spans="1:5">
      <c r="A38" s="172" t="s">
        <v>322</v>
      </c>
      <c r="B38" s="48"/>
      <c r="C38" s="24" t="s">
        <v>1642</v>
      </c>
      <c r="D38" s="96"/>
    </row>
    <row r="39" spans="1:5">
      <c r="A39" s="94" t="s">
        <v>333</v>
      </c>
      <c r="B39" s="39"/>
      <c r="C39" s="25" t="s">
        <v>317</v>
      </c>
      <c r="D39" s="93"/>
    </row>
    <row r="40" spans="1:5" s="4" customFormat="1">
      <c r="A40" s="97" t="s">
        <v>326</v>
      </c>
      <c r="B40" s="59"/>
      <c r="C40" s="285" t="s">
        <v>40</v>
      </c>
      <c r="D40" s="289"/>
    </row>
    <row r="41" spans="1:5" s="4" customFormat="1">
      <c r="A41" s="459" t="s">
        <v>346</v>
      </c>
      <c r="B41" s="460"/>
      <c r="C41" s="285" t="s">
        <v>40</v>
      </c>
      <c r="D41" s="289"/>
    </row>
    <row r="42" spans="1:5" s="4" customFormat="1">
      <c r="A42" s="459" t="s">
        <v>329</v>
      </c>
      <c r="B42" s="460"/>
      <c r="C42" s="286" t="s">
        <v>40</v>
      </c>
      <c r="D42" s="289"/>
    </row>
    <row r="43" spans="1:5" s="4" customFormat="1">
      <c r="A43" s="97" t="s">
        <v>330</v>
      </c>
      <c r="B43" s="54"/>
      <c r="C43" s="465" t="s">
        <v>41</v>
      </c>
      <c r="D43" s="586"/>
    </row>
    <row r="44" spans="1:5" s="4" customFormat="1">
      <c r="A44" s="98" t="s">
        <v>331</v>
      </c>
      <c r="B44" s="55"/>
      <c r="C44" s="466"/>
      <c r="D44" s="587"/>
    </row>
    <row r="45" spans="1:5" s="4" customFormat="1">
      <c r="A45" s="506" t="s">
        <v>336</v>
      </c>
      <c r="B45" s="507"/>
      <c r="C45" s="465" t="s">
        <v>39</v>
      </c>
      <c r="D45" s="586"/>
    </row>
    <row r="46" spans="1:5" s="4" customFormat="1">
      <c r="A46" s="508"/>
      <c r="B46" s="509"/>
      <c r="C46" s="466"/>
      <c r="D46" s="587"/>
    </row>
    <row r="47" spans="1:5" s="5" customFormat="1">
      <c r="A47" s="678" t="s">
        <v>310</v>
      </c>
      <c r="B47" s="679"/>
      <c r="C47" s="284" t="s">
        <v>315</v>
      </c>
      <c r="D47" s="405">
        <v>9808.4</v>
      </c>
    </row>
    <row r="48" spans="1:5">
      <c r="A48" s="101" t="s">
        <v>275</v>
      </c>
      <c r="B48" s="32"/>
      <c r="C48" s="284" t="s">
        <v>315</v>
      </c>
      <c r="D48" s="134">
        <v>14647.38</v>
      </c>
    </row>
    <row r="49" spans="1:5">
      <c r="A49" s="100" t="s">
        <v>299</v>
      </c>
      <c r="B49" s="58"/>
      <c r="C49" s="60" t="s">
        <v>355</v>
      </c>
      <c r="D49" s="132">
        <f>683.76</f>
        <v>683.76</v>
      </c>
    </row>
    <row r="50" spans="1:5">
      <c r="A50" s="549" t="s">
        <v>1643</v>
      </c>
      <c r="B50" s="550"/>
      <c r="C50" s="539" t="s">
        <v>1490</v>
      </c>
      <c r="D50" s="579">
        <v>9873.74</v>
      </c>
    </row>
    <row r="51" spans="1:5">
      <c r="A51" s="551"/>
      <c r="B51" s="552"/>
      <c r="C51" s="541"/>
      <c r="D51" s="581"/>
    </row>
    <row r="52" spans="1:5">
      <c r="A52" s="549" t="s">
        <v>1644</v>
      </c>
      <c r="B52" s="550"/>
      <c r="C52" s="539" t="s">
        <v>1376</v>
      </c>
      <c r="D52" s="579">
        <v>2812.21</v>
      </c>
    </row>
    <row r="53" spans="1:5">
      <c r="A53" s="551"/>
      <c r="B53" s="552"/>
      <c r="C53" s="541"/>
      <c r="D53" s="581"/>
    </row>
    <row r="54" spans="1:5">
      <c r="A54" s="101" t="s">
        <v>206</v>
      </c>
      <c r="B54" s="49"/>
      <c r="C54" s="60" t="s">
        <v>1533</v>
      </c>
      <c r="D54" s="134">
        <v>2006.14</v>
      </c>
    </row>
    <row r="55" spans="1:5">
      <c r="A55" s="621" t="s">
        <v>272</v>
      </c>
      <c r="B55" s="622"/>
      <c r="C55" s="60" t="s">
        <v>1049</v>
      </c>
      <c r="D55" s="133">
        <v>751.74</v>
      </c>
    </row>
    <row r="56" spans="1:5">
      <c r="A56" s="621" t="s">
        <v>236</v>
      </c>
      <c r="B56" s="622"/>
      <c r="C56" s="60" t="s">
        <v>355</v>
      </c>
      <c r="D56" s="133">
        <v>2142.6799999999998</v>
      </c>
    </row>
    <row r="57" spans="1:5">
      <c r="A57" s="100" t="s">
        <v>215</v>
      </c>
      <c r="B57" s="58"/>
      <c r="C57" s="60" t="s">
        <v>39</v>
      </c>
      <c r="D57" s="133">
        <v>2846.77</v>
      </c>
      <c r="E57" s="2"/>
    </row>
    <row r="58" spans="1:5">
      <c r="A58" s="461" t="s">
        <v>192</v>
      </c>
      <c r="B58" s="462"/>
      <c r="C58" s="60" t="s">
        <v>42</v>
      </c>
      <c r="D58" s="134">
        <v>10737.08</v>
      </c>
    </row>
    <row r="59" spans="1:5">
      <c r="A59" s="103" t="s">
        <v>50</v>
      </c>
      <c r="B59" s="47"/>
      <c r="C59" s="26"/>
      <c r="D59" s="104"/>
    </row>
    <row r="60" spans="1:5">
      <c r="A60" s="475" t="s">
        <v>347</v>
      </c>
      <c r="B60" s="476"/>
      <c r="C60" s="52"/>
      <c r="D60" s="80">
        <v>13570.76</v>
      </c>
    </row>
    <row r="61" spans="1:5" ht="15.75" thickBot="1">
      <c r="A61" s="475"/>
      <c r="B61" s="476"/>
      <c r="C61" s="107"/>
      <c r="D61" s="85"/>
    </row>
    <row r="62" spans="1:5" ht="15.75" thickBot="1">
      <c r="A62" s="114" t="s">
        <v>48</v>
      </c>
      <c r="B62" s="108"/>
      <c r="C62" s="108"/>
      <c r="D62" s="72">
        <f>SUM(D36,D47:D58)</f>
        <v>101781.17000000001</v>
      </c>
    </row>
    <row r="63" spans="1:5">
      <c r="A63" s="65"/>
      <c r="B63" s="39"/>
      <c r="C63" s="39"/>
      <c r="D63" s="37"/>
    </row>
    <row r="64" spans="1:5">
      <c r="A64" s="433" t="s">
        <v>180</v>
      </c>
      <c r="B64" s="433"/>
      <c r="C64" s="433"/>
      <c r="D64" s="433"/>
    </row>
    <row r="65" spans="1:4" ht="15.75" thickBot="1">
      <c r="A65" s="287"/>
      <c r="B65" s="287"/>
      <c r="C65" s="287"/>
      <c r="D65" s="287"/>
    </row>
    <row r="66" spans="1:4">
      <c r="A66" s="156" t="s">
        <v>130</v>
      </c>
      <c r="B66" s="122" t="s">
        <v>156</v>
      </c>
      <c r="C66" s="123"/>
      <c r="D66" s="124"/>
    </row>
    <row r="67" spans="1:4">
      <c r="A67" s="157" t="s">
        <v>131</v>
      </c>
      <c r="B67" s="424" t="s">
        <v>198</v>
      </c>
      <c r="C67" s="425"/>
      <c r="D67" s="426"/>
    </row>
    <row r="68" spans="1:4">
      <c r="A68" s="164"/>
      <c r="B68" s="427"/>
      <c r="C68" s="428"/>
      <c r="D68" s="429"/>
    </row>
    <row r="69" spans="1:4">
      <c r="A69" s="158"/>
      <c r="B69" s="427"/>
      <c r="C69" s="428"/>
      <c r="D69" s="429"/>
    </row>
    <row r="70" spans="1:4">
      <c r="A70" s="483" t="s">
        <v>132</v>
      </c>
      <c r="B70" s="424" t="s">
        <v>157</v>
      </c>
      <c r="C70" s="425"/>
      <c r="D70" s="426"/>
    </row>
    <row r="71" spans="1:4">
      <c r="A71" s="483"/>
      <c r="B71" s="427"/>
      <c r="C71" s="428"/>
      <c r="D71" s="429"/>
    </row>
    <row r="72" spans="1:4">
      <c r="A72" s="484"/>
      <c r="B72" s="430"/>
      <c r="C72" s="431"/>
      <c r="D72" s="432"/>
    </row>
    <row r="73" spans="1:4">
      <c r="A73" s="159" t="s">
        <v>159</v>
      </c>
      <c r="B73" s="424" t="s">
        <v>158</v>
      </c>
      <c r="C73" s="425"/>
      <c r="D73" s="426"/>
    </row>
    <row r="74" spans="1:4">
      <c r="A74" s="160"/>
      <c r="B74" s="427"/>
      <c r="C74" s="428"/>
      <c r="D74" s="429"/>
    </row>
    <row r="75" spans="1:4">
      <c r="A75" s="161"/>
      <c r="B75" s="427"/>
      <c r="C75" s="428"/>
      <c r="D75" s="429"/>
    </row>
    <row r="76" spans="1:4">
      <c r="A76" s="161"/>
      <c r="B76" s="427"/>
      <c r="C76" s="428"/>
      <c r="D76" s="429"/>
    </row>
    <row r="77" spans="1:4">
      <c r="A77" s="161"/>
      <c r="B77" s="427"/>
      <c r="C77" s="428"/>
      <c r="D77" s="429"/>
    </row>
    <row r="78" spans="1:4">
      <c r="A78" s="161"/>
      <c r="B78" s="427"/>
      <c r="C78" s="428"/>
      <c r="D78" s="429"/>
    </row>
    <row r="79" spans="1:4">
      <c r="A79" s="163" t="s">
        <v>160</v>
      </c>
      <c r="B79" s="45" t="s">
        <v>161</v>
      </c>
      <c r="C79" s="46"/>
      <c r="D79" s="126"/>
    </row>
    <row r="80" spans="1:4">
      <c r="A80" s="74" t="s">
        <v>162</v>
      </c>
      <c r="B80" s="424" t="s">
        <v>199</v>
      </c>
      <c r="C80" s="425"/>
      <c r="D80" s="426"/>
    </row>
    <row r="81" spans="1:4">
      <c r="A81" s="161"/>
      <c r="B81" s="427"/>
      <c r="C81" s="428"/>
      <c r="D81" s="429"/>
    </row>
    <row r="82" spans="1:4">
      <c r="A82" s="161"/>
      <c r="B82" s="427"/>
      <c r="C82" s="428"/>
      <c r="D82" s="429"/>
    </row>
    <row r="83" spans="1:4">
      <c r="A83" s="161"/>
      <c r="B83" s="427"/>
      <c r="C83" s="428"/>
      <c r="D83" s="429"/>
    </row>
    <row r="84" spans="1:4" ht="18" customHeight="1">
      <c r="A84" s="162"/>
      <c r="B84" s="430"/>
      <c r="C84" s="431"/>
      <c r="D84" s="432"/>
    </row>
    <row r="85" spans="1:4">
      <c r="A85" s="163" t="s">
        <v>163</v>
      </c>
      <c r="B85" s="436" t="s">
        <v>164</v>
      </c>
      <c r="C85" s="437"/>
      <c r="D85" s="438"/>
    </row>
    <row r="86" spans="1:4">
      <c r="A86" s="74" t="s">
        <v>165</v>
      </c>
      <c r="B86" s="424" t="s">
        <v>201</v>
      </c>
      <c r="C86" s="425"/>
      <c r="D86" s="426"/>
    </row>
    <row r="87" spans="1:4">
      <c r="A87" s="161"/>
      <c r="B87" s="427"/>
      <c r="C87" s="428"/>
      <c r="D87" s="429"/>
    </row>
    <row r="88" spans="1:4">
      <c r="A88" s="161"/>
      <c r="B88" s="427"/>
      <c r="C88" s="428"/>
      <c r="D88" s="429"/>
    </row>
    <row r="89" spans="1:4">
      <c r="A89" s="162"/>
      <c r="B89" s="430"/>
      <c r="C89" s="431"/>
      <c r="D89" s="432"/>
    </row>
    <row r="90" spans="1:4">
      <c r="A90" s="77" t="s">
        <v>166</v>
      </c>
      <c r="B90" s="496" t="s">
        <v>193</v>
      </c>
      <c r="C90" s="497"/>
      <c r="D90" s="498"/>
    </row>
    <row r="91" spans="1:4">
      <c r="A91" s="75"/>
      <c r="B91" s="499"/>
      <c r="C91" s="500"/>
      <c r="D91" s="501"/>
    </row>
    <row r="92" spans="1:4">
      <c r="A92" s="164" t="s">
        <v>168</v>
      </c>
      <c r="B92" s="500" t="s">
        <v>194</v>
      </c>
      <c r="C92" s="500"/>
      <c r="D92" s="501"/>
    </row>
    <row r="93" spans="1:4">
      <c r="A93" s="74" t="s">
        <v>170</v>
      </c>
      <c r="B93" s="424" t="s">
        <v>173</v>
      </c>
      <c r="C93" s="425"/>
      <c r="D93" s="426"/>
    </row>
    <row r="94" spans="1:4">
      <c r="A94" s="162"/>
      <c r="B94" s="430"/>
      <c r="C94" s="431"/>
      <c r="D94" s="432"/>
    </row>
    <row r="95" spans="1:4" s="1" customFormat="1">
      <c r="A95" s="74" t="s">
        <v>172</v>
      </c>
      <c r="B95" s="436" t="s">
        <v>175</v>
      </c>
      <c r="C95" s="437"/>
      <c r="D95" s="438"/>
    </row>
    <row r="96" spans="1:4" s="1" customFormat="1">
      <c r="A96" s="79" t="s">
        <v>174</v>
      </c>
      <c r="B96" s="424" t="s">
        <v>167</v>
      </c>
      <c r="C96" s="425"/>
      <c r="D96" s="426"/>
    </row>
    <row r="97" spans="1:4">
      <c r="A97" s="77"/>
      <c r="B97" s="427"/>
      <c r="C97" s="428"/>
      <c r="D97" s="429"/>
    </row>
    <row r="98" spans="1:4">
      <c r="A98" s="75"/>
      <c r="B98" s="430"/>
      <c r="C98" s="431"/>
      <c r="D98" s="432"/>
    </row>
    <row r="99" spans="1:4">
      <c r="A99" s="161" t="s">
        <v>176</v>
      </c>
      <c r="B99" s="424" t="s">
        <v>169</v>
      </c>
      <c r="C99" s="425"/>
      <c r="D99" s="426"/>
    </row>
    <row r="100" spans="1:4">
      <c r="A100" s="162"/>
      <c r="B100" s="430"/>
      <c r="C100" s="431"/>
      <c r="D100" s="432"/>
    </row>
    <row r="101" spans="1:4">
      <c r="A101" s="74" t="s">
        <v>178</v>
      </c>
      <c r="B101" s="424" t="s">
        <v>171</v>
      </c>
      <c r="C101" s="425"/>
      <c r="D101" s="426"/>
    </row>
    <row r="102" spans="1:4">
      <c r="A102" s="162"/>
      <c r="B102" s="430"/>
      <c r="C102" s="431"/>
      <c r="D102" s="432"/>
    </row>
    <row r="103" spans="1:4" s="5" customFormat="1">
      <c r="A103" s="74" t="s">
        <v>195</v>
      </c>
      <c r="B103" s="424" t="s">
        <v>177</v>
      </c>
      <c r="C103" s="425"/>
      <c r="D103" s="426"/>
    </row>
    <row r="104" spans="1:4">
      <c r="A104" s="162"/>
      <c r="B104" s="430"/>
      <c r="C104" s="431"/>
      <c r="D104" s="432"/>
    </row>
    <row r="105" spans="1:4" ht="15.75" thickBot="1">
      <c r="A105" s="288" t="s">
        <v>182</v>
      </c>
      <c r="B105" s="452" t="s">
        <v>200</v>
      </c>
      <c r="C105" s="453"/>
      <c r="D105" s="454"/>
    </row>
    <row r="106" spans="1:4" ht="15.75" thickBot="1">
      <c r="A106" s="114" t="s">
        <v>48</v>
      </c>
      <c r="B106" s="108"/>
      <c r="C106" s="108"/>
      <c r="D106" s="115">
        <v>31184.799999999999</v>
      </c>
    </row>
    <row r="107" spans="1:4" ht="15.75" thickBot="1">
      <c r="A107" s="530" t="s">
        <v>181</v>
      </c>
      <c r="B107" s="531"/>
      <c r="C107" s="531"/>
      <c r="D107" s="165"/>
    </row>
    <row r="108" spans="1:4">
      <c r="A108" s="219" t="s">
        <v>183</v>
      </c>
      <c r="B108" s="494" t="s">
        <v>1661</v>
      </c>
      <c r="C108" s="495"/>
      <c r="D108" s="165"/>
    </row>
    <row r="109" spans="1:4">
      <c r="A109" s="161"/>
      <c r="B109" s="427"/>
      <c r="C109" s="476"/>
      <c r="D109" s="116"/>
    </row>
    <row r="110" spans="1:4">
      <c r="A110" s="161"/>
      <c r="B110" s="427"/>
      <c r="C110" s="476"/>
      <c r="D110" s="116"/>
    </row>
    <row r="111" spans="1:4">
      <c r="A111" s="161"/>
      <c r="B111" s="427"/>
      <c r="C111" s="476"/>
      <c r="D111" s="116"/>
    </row>
    <row r="112" spans="1:4">
      <c r="A112" s="162"/>
      <c r="B112" s="430"/>
      <c r="C112" s="496"/>
      <c r="D112" s="154">
        <v>8879.69</v>
      </c>
    </row>
    <row r="113" spans="1:4">
      <c r="A113" s="74" t="s">
        <v>196</v>
      </c>
      <c r="B113" s="424" t="s">
        <v>311</v>
      </c>
      <c r="C113" s="493"/>
      <c r="D113" s="141"/>
    </row>
    <row r="114" spans="1:4">
      <c r="A114" s="162"/>
      <c r="B114" s="430"/>
      <c r="C114" s="496"/>
      <c r="D114" s="154">
        <v>244.4</v>
      </c>
    </row>
    <row r="115" spans="1:4">
      <c r="A115" s="163" t="s">
        <v>197</v>
      </c>
      <c r="B115" s="675" t="s">
        <v>312</v>
      </c>
      <c r="C115" s="499"/>
      <c r="D115" s="133">
        <v>5001.95</v>
      </c>
    </row>
    <row r="116" spans="1:4" ht="15.75" thickBot="1">
      <c r="A116" s="221" t="s">
        <v>48</v>
      </c>
      <c r="B116" s="220"/>
      <c r="C116" s="220"/>
      <c r="D116" s="377">
        <f>SUM(D108:D115)</f>
        <v>14126.04</v>
      </c>
    </row>
    <row r="117" spans="1:4" ht="15.75" thickBot="1">
      <c r="A117" s="566" t="s">
        <v>53</v>
      </c>
      <c r="B117" s="567"/>
      <c r="C117" s="108"/>
      <c r="D117" s="72">
        <f>SUM(D32,D62,D106,D116)</f>
        <v>196558.85</v>
      </c>
    </row>
    <row r="118" spans="1:4">
      <c r="A118" s="687" t="s">
        <v>1686</v>
      </c>
      <c r="B118" s="687"/>
      <c r="C118" s="687"/>
      <c r="D118" s="688">
        <v>569751.49</v>
      </c>
    </row>
    <row r="119" spans="1:4">
      <c r="A119" s="687"/>
      <c r="B119" s="687"/>
      <c r="C119" s="687"/>
      <c r="D119" s="688"/>
    </row>
    <row r="120" spans="1:4">
      <c r="A120" s="562" t="s">
        <v>1687</v>
      </c>
      <c r="B120" s="562"/>
      <c r="C120" s="562"/>
      <c r="D120" s="470">
        <v>135331.56</v>
      </c>
    </row>
    <row r="121" spans="1:4">
      <c r="A121" s="577"/>
      <c r="B121" s="577"/>
      <c r="C121" s="577"/>
      <c r="D121" s="471"/>
    </row>
    <row r="122" spans="1:4">
      <c r="A122" s="583" t="s">
        <v>1665</v>
      </c>
      <c r="B122" s="674"/>
      <c r="C122" s="584"/>
      <c r="D122" s="446">
        <v>55865.4</v>
      </c>
    </row>
    <row r="123" spans="1:4" ht="15.75" thickBot="1">
      <c r="A123" s="609"/>
      <c r="B123" s="610"/>
      <c r="C123" s="611"/>
      <c r="D123" s="605"/>
    </row>
    <row r="124" spans="1:4">
      <c r="A124" s="29"/>
      <c r="B124" s="29"/>
      <c r="C124" s="29"/>
      <c r="D124" s="29"/>
    </row>
    <row r="127" spans="1:4">
      <c r="A127" s="29"/>
      <c r="B127" s="29"/>
      <c r="C127" s="29"/>
      <c r="D127" s="29"/>
    </row>
    <row r="128" spans="1:4">
      <c r="A128" s="29"/>
      <c r="B128" s="29"/>
      <c r="C128" s="29"/>
      <c r="D128" s="29"/>
    </row>
    <row r="129" spans="1:4">
      <c r="A129" s="29"/>
      <c r="B129" s="29"/>
      <c r="C129" s="29"/>
      <c r="D129" s="29"/>
    </row>
  </sheetData>
  <mergeCells count="56">
    <mergeCell ref="D118:D119"/>
    <mergeCell ref="A120:C121"/>
    <mergeCell ref="D120:D121"/>
    <mergeCell ref="B92:D92"/>
    <mergeCell ref="B93:D94"/>
    <mergeCell ref="D122:D123"/>
    <mergeCell ref="B95:D95"/>
    <mergeCell ref="B96:D98"/>
    <mergeCell ref="B99:D100"/>
    <mergeCell ref="B101:D102"/>
    <mergeCell ref="B108:C112"/>
    <mergeCell ref="B113:C114"/>
    <mergeCell ref="B115:C115"/>
    <mergeCell ref="A117:B117"/>
    <mergeCell ref="A122:C123"/>
    <mergeCell ref="B103:D104"/>
    <mergeCell ref="B105:D105"/>
    <mergeCell ref="A107:C107"/>
    <mergeCell ref="A118:C119"/>
    <mergeCell ref="A70:A72"/>
    <mergeCell ref="B70:D72"/>
    <mergeCell ref="B85:D85"/>
    <mergeCell ref="B86:D89"/>
    <mergeCell ref="B90:D91"/>
    <mergeCell ref="B73:D78"/>
    <mergeCell ref="B80:D84"/>
    <mergeCell ref="A42:B42"/>
    <mergeCell ref="C43:C44"/>
    <mergeCell ref="D43:D44"/>
    <mergeCell ref="A45:B46"/>
    <mergeCell ref="C45:C46"/>
    <mergeCell ref="D45:D46"/>
    <mergeCell ref="A47:B47"/>
    <mergeCell ref="A58:B58"/>
    <mergeCell ref="A60:B61"/>
    <mergeCell ref="A64:D64"/>
    <mergeCell ref="B67:D69"/>
    <mergeCell ref="A55:B55"/>
    <mergeCell ref="A56:B56"/>
    <mergeCell ref="A50:B51"/>
    <mergeCell ref="C50:C51"/>
    <mergeCell ref="D50:D51"/>
    <mergeCell ref="A52:B53"/>
    <mergeCell ref="C52:C53"/>
    <mergeCell ref="D52:D53"/>
    <mergeCell ref="A7:B7"/>
    <mergeCell ref="A1:D1"/>
    <mergeCell ref="A3:B3"/>
    <mergeCell ref="A4:B4"/>
    <mergeCell ref="A5:B5"/>
    <mergeCell ref="A6:B6"/>
    <mergeCell ref="A41:B41"/>
    <mergeCell ref="A8:B8"/>
    <mergeCell ref="A9:B9"/>
    <mergeCell ref="A10:B10"/>
    <mergeCell ref="A11:D12"/>
  </mergeCells>
  <pageMargins left="0.51" right="0.44"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E142"/>
  <sheetViews>
    <sheetView tabSelected="1" topLeftCell="A122" workbookViewId="0">
      <selection activeCell="G24" sqref="G24"/>
    </sheetView>
  </sheetViews>
  <sheetFormatPr defaultRowHeight="15"/>
  <cols>
    <col min="1" max="1" width="12.140625" customWidth="1"/>
    <col min="2" max="2" width="35.42578125" customWidth="1"/>
    <col min="3" max="3" width="21.42578125" customWidth="1"/>
    <col min="4" max="4" width="23.140625" customWidth="1"/>
    <col min="5" max="5" width="11.28515625" customWidth="1"/>
    <col min="6" max="6" width="10.28515625" customWidth="1"/>
    <col min="8" max="8" width="9.5703125" bestFit="1" customWidth="1"/>
  </cols>
  <sheetData>
    <row r="1" spans="1:4" ht="15" customHeight="1">
      <c r="A1" s="473" t="s">
        <v>514</v>
      </c>
      <c r="B1" s="473"/>
      <c r="C1" s="473"/>
      <c r="D1" s="473"/>
    </row>
    <row r="2" spans="1:4">
      <c r="A2" s="30"/>
      <c r="B2" s="30"/>
      <c r="C2" s="30"/>
      <c r="D2" s="30"/>
    </row>
    <row r="3" spans="1:4">
      <c r="A3" s="474" t="s">
        <v>517</v>
      </c>
      <c r="B3" s="474"/>
      <c r="C3" s="30"/>
      <c r="D3" s="30"/>
    </row>
    <row r="4" spans="1:4">
      <c r="A4" s="481" t="s">
        <v>47</v>
      </c>
      <c r="B4" s="481"/>
      <c r="C4" s="30">
        <v>1969</v>
      </c>
      <c r="D4" s="30"/>
    </row>
    <row r="5" spans="1:4">
      <c r="A5" s="481" t="s">
        <v>44</v>
      </c>
      <c r="B5" s="481"/>
      <c r="C5" s="30">
        <v>89</v>
      </c>
      <c r="D5" s="30"/>
    </row>
    <row r="6" spans="1:4">
      <c r="A6" s="481" t="s">
        <v>45</v>
      </c>
      <c r="B6" s="481"/>
      <c r="C6" s="30">
        <v>5</v>
      </c>
      <c r="D6" s="30"/>
    </row>
    <row r="7" spans="1:4">
      <c r="A7" s="481" t="s">
        <v>46</v>
      </c>
      <c r="B7" s="481"/>
      <c r="C7" s="30">
        <v>6</v>
      </c>
      <c r="D7" s="30"/>
    </row>
    <row r="8" spans="1:4">
      <c r="A8" s="481" t="s">
        <v>51</v>
      </c>
      <c r="B8" s="481"/>
      <c r="C8" s="30">
        <v>4217.2</v>
      </c>
      <c r="D8" s="30"/>
    </row>
    <row r="9" spans="1:4">
      <c r="A9" s="481" t="s">
        <v>56</v>
      </c>
      <c r="B9" s="481"/>
      <c r="C9" s="66">
        <v>408.5</v>
      </c>
      <c r="D9" s="30"/>
    </row>
    <row r="10" spans="1:4">
      <c r="A10" s="481" t="s">
        <v>52</v>
      </c>
      <c r="B10" s="481"/>
      <c r="C10" s="30">
        <v>170</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6" t="s">
        <v>143</v>
      </c>
      <c r="B14" s="41"/>
      <c r="C14" s="41"/>
      <c r="D14" s="152"/>
    </row>
    <row r="15" spans="1:4">
      <c r="A15" s="86" t="s">
        <v>251</v>
      </c>
      <c r="B15" s="41"/>
      <c r="C15" s="41"/>
      <c r="D15" s="152"/>
    </row>
    <row r="16" spans="1:4">
      <c r="A16" s="172" t="s">
        <v>1024</v>
      </c>
      <c r="B16" s="48" t="s">
        <v>770</v>
      </c>
      <c r="C16" s="51"/>
      <c r="D16" s="105">
        <v>2543.8200000000002</v>
      </c>
    </row>
    <row r="17" spans="1:4">
      <c r="A17" s="86" t="s">
        <v>146</v>
      </c>
      <c r="B17" s="41"/>
      <c r="C17" s="41"/>
      <c r="D17" s="152"/>
    </row>
    <row r="18" spans="1:4">
      <c r="A18" s="86" t="s">
        <v>1534</v>
      </c>
      <c r="B18" s="41"/>
      <c r="C18" s="41"/>
      <c r="D18" s="152"/>
    </row>
    <row r="19" spans="1:4">
      <c r="A19" s="172" t="s">
        <v>356</v>
      </c>
      <c r="B19" s="48" t="s">
        <v>1448</v>
      </c>
      <c r="C19" s="48"/>
      <c r="D19" s="105">
        <v>1410.83</v>
      </c>
    </row>
    <row r="20" spans="1:4">
      <c r="A20" s="86" t="s">
        <v>1535</v>
      </c>
      <c r="B20" s="39"/>
      <c r="C20" s="39"/>
      <c r="D20" s="85"/>
    </row>
    <row r="21" spans="1:4">
      <c r="A21" s="87" t="s">
        <v>519</v>
      </c>
      <c r="B21" s="39" t="s">
        <v>1153</v>
      </c>
      <c r="C21" s="39"/>
      <c r="D21" s="85"/>
    </row>
    <row r="22" spans="1:4">
      <c r="A22" s="172"/>
      <c r="B22" s="48" t="s">
        <v>1154</v>
      </c>
      <c r="C22" s="48"/>
      <c r="D22" s="105">
        <v>1132.19</v>
      </c>
    </row>
    <row r="23" spans="1:4">
      <c r="A23" s="86" t="s">
        <v>1536</v>
      </c>
      <c r="B23" s="39"/>
      <c r="C23" s="39"/>
      <c r="D23" s="85"/>
    </row>
    <row r="24" spans="1:4">
      <c r="A24" s="87" t="s">
        <v>356</v>
      </c>
      <c r="B24" s="39" t="s">
        <v>1155</v>
      </c>
      <c r="C24" s="41"/>
      <c r="D24" s="152"/>
    </row>
    <row r="25" spans="1:4">
      <c r="A25" s="87"/>
      <c r="B25" s="39" t="s">
        <v>1156</v>
      </c>
      <c r="C25" s="41"/>
      <c r="D25" s="152"/>
    </row>
    <row r="26" spans="1:4">
      <c r="A26" s="87"/>
      <c r="B26" s="39" t="s">
        <v>1157</v>
      </c>
      <c r="C26" s="41"/>
      <c r="D26" s="152"/>
    </row>
    <row r="27" spans="1:4">
      <c r="A27" s="172"/>
      <c r="B27" s="48" t="s">
        <v>1158</v>
      </c>
      <c r="C27" s="51"/>
      <c r="D27" s="105">
        <v>13513.81</v>
      </c>
    </row>
    <row r="28" spans="1:4">
      <c r="A28" s="140" t="s">
        <v>661</v>
      </c>
      <c r="B28" s="46" t="s">
        <v>1159</v>
      </c>
      <c r="C28" s="58"/>
      <c r="D28" s="175">
        <v>956.13</v>
      </c>
    </row>
    <row r="29" spans="1:4">
      <c r="A29" s="86" t="s">
        <v>472</v>
      </c>
      <c r="B29" s="41"/>
      <c r="C29" s="41"/>
      <c r="D29" s="152"/>
    </row>
    <row r="30" spans="1:4">
      <c r="A30" s="84" t="s">
        <v>459</v>
      </c>
      <c r="B30" s="39"/>
      <c r="C30" s="39"/>
      <c r="D30" s="80"/>
    </row>
    <row r="31" spans="1:4">
      <c r="A31" s="87" t="s">
        <v>415</v>
      </c>
      <c r="B31" s="39"/>
      <c r="C31" s="39"/>
      <c r="D31" s="152"/>
    </row>
    <row r="32" spans="1:4">
      <c r="A32" s="87" t="s">
        <v>452</v>
      </c>
      <c r="B32" s="39"/>
      <c r="C32" s="39"/>
      <c r="D32" s="152"/>
    </row>
    <row r="33" spans="1:5">
      <c r="A33" s="87" t="s">
        <v>605</v>
      </c>
      <c r="B33" s="39"/>
      <c r="C33" s="39"/>
      <c r="D33" s="152"/>
    </row>
    <row r="34" spans="1:5">
      <c r="A34" s="87" t="s">
        <v>432</v>
      </c>
      <c r="B34" s="39"/>
      <c r="C34" s="39"/>
      <c r="D34" s="152"/>
    </row>
    <row r="35" spans="1:5">
      <c r="A35" s="87" t="s">
        <v>606</v>
      </c>
      <c r="B35" s="39"/>
      <c r="C35" s="39"/>
      <c r="D35" s="152"/>
    </row>
    <row r="36" spans="1:5">
      <c r="A36" s="172" t="s">
        <v>435</v>
      </c>
      <c r="B36" s="48"/>
      <c r="C36" s="48"/>
      <c r="D36" s="105">
        <v>55754.54</v>
      </c>
    </row>
    <row r="37" spans="1:5">
      <c r="A37" s="103" t="s">
        <v>245</v>
      </c>
      <c r="B37" s="47"/>
      <c r="C37" s="47"/>
      <c r="D37" s="155"/>
    </row>
    <row r="38" spans="1:5">
      <c r="A38" s="87" t="s">
        <v>734</v>
      </c>
      <c r="B38" s="39" t="s">
        <v>736</v>
      </c>
      <c r="C38" s="39"/>
      <c r="D38" s="85"/>
    </row>
    <row r="39" spans="1:5">
      <c r="A39" s="87" t="s">
        <v>735</v>
      </c>
      <c r="B39" s="39" t="s">
        <v>737</v>
      </c>
      <c r="C39" s="39"/>
      <c r="D39" s="85"/>
    </row>
    <row r="40" spans="1:5">
      <c r="A40" s="87"/>
      <c r="B40" s="39" t="s">
        <v>738</v>
      </c>
      <c r="C40" s="39"/>
      <c r="D40" s="85"/>
    </row>
    <row r="41" spans="1:5" ht="15.75" thickBot="1">
      <c r="A41" s="87"/>
      <c r="B41" s="39" t="s">
        <v>739</v>
      </c>
      <c r="C41" s="39"/>
      <c r="D41" s="85">
        <v>14802.88</v>
      </c>
    </row>
    <row r="42" spans="1:5" ht="15.75" thickBot="1">
      <c r="A42" s="88" t="s">
        <v>48</v>
      </c>
      <c r="B42" s="89"/>
      <c r="C42" s="89"/>
      <c r="D42" s="72">
        <f>SUM(D13:D41)</f>
        <v>90114.200000000012</v>
      </c>
    </row>
    <row r="43" spans="1:5" s="29" customFormat="1" ht="12.75">
      <c r="A43" s="39"/>
      <c r="B43" s="39"/>
      <c r="C43" s="39"/>
      <c r="D43" s="39"/>
      <c r="E43" s="28"/>
    </row>
    <row r="44" spans="1:5">
      <c r="A44" s="103" t="s">
        <v>152</v>
      </c>
      <c r="B44" s="70"/>
      <c r="C44" s="63"/>
      <c r="D44" s="173"/>
    </row>
    <row r="45" spans="1:5" s="1" customFormat="1">
      <c r="A45" s="86" t="s">
        <v>255</v>
      </c>
      <c r="B45" s="41"/>
      <c r="C45" s="64"/>
      <c r="D45" s="116">
        <v>83499.520000000004</v>
      </c>
    </row>
    <row r="46" spans="1:5">
      <c r="A46" s="86" t="s">
        <v>50</v>
      </c>
      <c r="B46" s="39"/>
      <c r="C46" s="52"/>
      <c r="D46" s="93"/>
    </row>
    <row r="47" spans="1:5">
      <c r="A47" s="172" t="s">
        <v>322</v>
      </c>
      <c r="B47" s="48"/>
      <c r="C47" s="24" t="s">
        <v>1552</v>
      </c>
      <c r="D47" s="96"/>
    </row>
    <row r="48" spans="1:5">
      <c r="A48" s="256" t="s">
        <v>333</v>
      </c>
      <c r="B48" s="46"/>
      <c r="C48" s="22" t="s">
        <v>1622</v>
      </c>
      <c r="D48" s="255"/>
    </row>
    <row r="49" spans="1:5">
      <c r="A49" s="94" t="s">
        <v>503</v>
      </c>
      <c r="B49" s="39"/>
      <c r="C49" s="25" t="s">
        <v>1550</v>
      </c>
      <c r="D49" s="93"/>
    </row>
    <row r="50" spans="1:5" s="4" customFormat="1">
      <c r="A50" s="97" t="s">
        <v>326</v>
      </c>
      <c r="B50" s="59"/>
      <c r="C50" s="319" t="s">
        <v>40</v>
      </c>
      <c r="D50" s="322"/>
    </row>
    <row r="51" spans="1:5" s="4" customFormat="1">
      <c r="A51" s="459" t="s">
        <v>346</v>
      </c>
      <c r="B51" s="460"/>
      <c r="C51" s="319" t="s">
        <v>40</v>
      </c>
      <c r="D51" s="322"/>
    </row>
    <row r="52" spans="1:5" s="4" customFormat="1">
      <c r="A52" s="459" t="s">
        <v>329</v>
      </c>
      <c r="B52" s="460"/>
      <c r="C52" s="320" t="s">
        <v>40</v>
      </c>
      <c r="D52" s="322"/>
    </row>
    <row r="53" spans="1:5" s="4" customFormat="1">
      <c r="A53" s="97" t="s">
        <v>330</v>
      </c>
      <c r="B53" s="54"/>
      <c r="C53" s="465" t="s">
        <v>41</v>
      </c>
      <c r="D53" s="586"/>
    </row>
    <row r="54" spans="1:5" s="4" customFormat="1">
      <c r="A54" s="98" t="s">
        <v>331</v>
      </c>
      <c r="B54" s="55"/>
      <c r="C54" s="466"/>
      <c r="D54" s="587"/>
    </row>
    <row r="55" spans="1:5" s="4" customFormat="1">
      <c r="A55" s="506" t="s">
        <v>336</v>
      </c>
      <c r="B55" s="507"/>
      <c r="C55" s="465" t="s">
        <v>39</v>
      </c>
      <c r="D55" s="586"/>
    </row>
    <row r="56" spans="1:5" s="4" customFormat="1">
      <c r="A56" s="508"/>
      <c r="B56" s="509"/>
      <c r="C56" s="466"/>
      <c r="D56" s="587"/>
    </row>
    <row r="57" spans="1:5" s="5" customFormat="1">
      <c r="A57" s="678" t="s">
        <v>310</v>
      </c>
      <c r="B57" s="679"/>
      <c r="C57" s="318" t="s">
        <v>315</v>
      </c>
      <c r="D57" s="317">
        <v>20242.560000000001</v>
      </c>
    </row>
    <row r="58" spans="1:5">
      <c r="A58" s="101" t="s">
        <v>275</v>
      </c>
      <c r="B58" s="32"/>
      <c r="C58" s="318" t="s">
        <v>315</v>
      </c>
      <c r="D58" s="134">
        <v>28930.02</v>
      </c>
    </row>
    <row r="59" spans="1:5">
      <c r="A59" s="100" t="s">
        <v>299</v>
      </c>
      <c r="B59" s="58"/>
      <c r="C59" s="60" t="s">
        <v>355</v>
      </c>
      <c r="D59" s="132">
        <f>985.14</f>
        <v>985.14</v>
      </c>
    </row>
    <row r="60" spans="1:5">
      <c r="A60" s="100" t="s">
        <v>1623</v>
      </c>
      <c r="B60" s="58"/>
      <c r="C60" s="60" t="s">
        <v>891</v>
      </c>
      <c r="D60" s="132">
        <f>1924.06</f>
        <v>1924.06</v>
      </c>
    </row>
    <row r="61" spans="1:5">
      <c r="A61" s="101" t="s">
        <v>229</v>
      </c>
      <c r="B61" s="49"/>
      <c r="C61" s="60" t="s">
        <v>1682</v>
      </c>
      <c r="D61" s="134">
        <v>35225.879999999997</v>
      </c>
    </row>
    <row r="62" spans="1:5">
      <c r="A62" s="621" t="s">
        <v>269</v>
      </c>
      <c r="B62" s="622"/>
      <c r="C62" s="60" t="s">
        <v>1025</v>
      </c>
      <c r="D62" s="133">
        <v>2899.54</v>
      </c>
    </row>
    <row r="63" spans="1:5">
      <c r="A63" s="621" t="s">
        <v>270</v>
      </c>
      <c r="B63" s="622"/>
      <c r="C63" s="60" t="s">
        <v>775</v>
      </c>
      <c r="D63" s="133">
        <f>546.94</f>
        <v>546.94000000000005</v>
      </c>
    </row>
    <row r="64" spans="1:5">
      <c r="A64" s="100" t="s">
        <v>191</v>
      </c>
      <c r="B64" s="58"/>
      <c r="C64" s="60" t="s">
        <v>39</v>
      </c>
      <c r="D64" s="133">
        <v>2656.85</v>
      </c>
      <c r="E64" s="2"/>
    </row>
    <row r="65" spans="1:4">
      <c r="A65" s="461" t="s">
        <v>240</v>
      </c>
      <c r="B65" s="462"/>
      <c r="C65" s="60" t="s">
        <v>42</v>
      </c>
      <c r="D65" s="134">
        <v>28634.76</v>
      </c>
    </row>
    <row r="66" spans="1:4">
      <c r="A66" s="103" t="s">
        <v>50</v>
      </c>
      <c r="B66" s="47"/>
      <c r="C66" s="26"/>
      <c r="D66" s="104"/>
    </row>
    <row r="67" spans="1:4">
      <c r="A67" s="475" t="s">
        <v>347</v>
      </c>
      <c r="B67" s="476"/>
      <c r="C67" s="52"/>
      <c r="D67" s="80">
        <v>12090.87</v>
      </c>
    </row>
    <row r="68" spans="1:4" ht="15.75" thickBot="1">
      <c r="A68" s="475"/>
      <c r="B68" s="476"/>
      <c r="C68" s="107"/>
      <c r="D68" s="85"/>
    </row>
    <row r="69" spans="1:4" ht="15.75" thickBot="1">
      <c r="A69" s="114" t="s">
        <v>48</v>
      </c>
      <c r="B69" s="108"/>
      <c r="C69" s="108"/>
      <c r="D69" s="72">
        <f>SUM(D45,D57:D65)</f>
        <v>205545.27000000005</v>
      </c>
    </row>
    <row r="70" spans="1:4">
      <c r="A70" s="65"/>
      <c r="B70" s="39"/>
      <c r="C70" s="39"/>
      <c r="D70" s="37"/>
    </row>
    <row r="71" spans="1:4">
      <c r="A71" s="433" t="s">
        <v>180</v>
      </c>
      <c r="B71" s="433"/>
      <c r="C71" s="433"/>
      <c r="D71" s="433"/>
    </row>
    <row r="72" spans="1:4" ht="15.75" thickBot="1">
      <c r="A72" s="316"/>
      <c r="B72" s="316"/>
      <c r="C72" s="316"/>
      <c r="D72" s="316"/>
    </row>
    <row r="73" spans="1:4">
      <c r="A73" s="156" t="s">
        <v>130</v>
      </c>
      <c r="B73" s="122" t="s">
        <v>156</v>
      </c>
      <c r="C73" s="123"/>
      <c r="D73" s="124"/>
    </row>
    <row r="74" spans="1:4">
      <c r="A74" s="157" t="s">
        <v>131</v>
      </c>
      <c r="B74" s="424" t="s">
        <v>198</v>
      </c>
      <c r="C74" s="425"/>
      <c r="D74" s="426"/>
    </row>
    <row r="75" spans="1:4">
      <c r="A75" s="164"/>
      <c r="B75" s="427"/>
      <c r="C75" s="428"/>
      <c r="D75" s="429"/>
    </row>
    <row r="76" spans="1:4">
      <c r="A76" s="158"/>
      <c r="B76" s="427"/>
      <c r="C76" s="428"/>
      <c r="D76" s="429"/>
    </row>
    <row r="77" spans="1:4">
      <c r="A77" s="483" t="s">
        <v>132</v>
      </c>
      <c r="B77" s="424" t="s">
        <v>157</v>
      </c>
      <c r="C77" s="425"/>
      <c r="D77" s="426"/>
    </row>
    <row r="78" spans="1:4">
      <c r="A78" s="483"/>
      <c r="B78" s="427"/>
      <c r="C78" s="428"/>
      <c r="D78" s="429"/>
    </row>
    <row r="79" spans="1:4">
      <c r="A79" s="484"/>
      <c r="B79" s="430"/>
      <c r="C79" s="431"/>
      <c r="D79" s="432"/>
    </row>
    <row r="80" spans="1:4">
      <c r="A80" s="159" t="s">
        <v>159</v>
      </c>
      <c r="B80" s="424" t="s">
        <v>158</v>
      </c>
      <c r="C80" s="425"/>
      <c r="D80" s="426"/>
    </row>
    <row r="81" spans="1:4">
      <c r="A81" s="160"/>
      <c r="B81" s="427"/>
      <c r="C81" s="428"/>
      <c r="D81" s="429"/>
    </row>
    <row r="82" spans="1:4">
      <c r="A82" s="161"/>
      <c r="B82" s="427"/>
      <c r="C82" s="428"/>
      <c r="D82" s="429"/>
    </row>
    <row r="83" spans="1:4">
      <c r="A83" s="161"/>
      <c r="B83" s="427"/>
      <c r="C83" s="428"/>
      <c r="D83" s="429"/>
    </row>
    <row r="84" spans="1:4">
      <c r="A84" s="161"/>
      <c r="B84" s="427"/>
      <c r="C84" s="428"/>
      <c r="D84" s="429"/>
    </row>
    <row r="85" spans="1:4">
      <c r="A85" s="161"/>
      <c r="B85" s="427"/>
      <c r="C85" s="428"/>
      <c r="D85" s="429"/>
    </row>
    <row r="86" spans="1:4">
      <c r="A86" s="163" t="s">
        <v>160</v>
      </c>
      <c r="B86" s="45" t="s">
        <v>161</v>
      </c>
      <c r="C86" s="46"/>
      <c r="D86" s="126"/>
    </row>
    <row r="87" spans="1:4">
      <c r="A87" s="74" t="s">
        <v>162</v>
      </c>
      <c r="B87" s="424" t="s">
        <v>199</v>
      </c>
      <c r="C87" s="425"/>
      <c r="D87" s="426"/>
    </row>
    <row r="88" spans="1:4">
      <c r="A88" s="161"/>
      <c r="B88" s="427"/>
      <c r="C88" s="428"/>
      <c r="D88" s="429"/>
    </row>
    <row r="89" spans="1:4">
      <c r="A89" s="161"/>
      <c r="B89" s="427"/>
      <c r="C89" s="428"/>
      <c r="D89" s="429"/>
    </row>
    <row r="90" spans="1:4">
      <c r="A90" s="161"/>
      <c r="B90" s="427"/>
      <c r="C90" s="428"/>
      <c r="D90" s="429"/>
    </row>
    <row r="91" spans="1:4">
      <c r="A91" s="161"/>
      <c r="B91" s="427"/>
      <c r="C91" s="428"/>
      <c r="D91" s="429"/>
    </row>
    <row r="92" spans="1:4">
      <c r="A92" s="74" t="s">
        <v>163</v>
      </c>
      <c r="B92" s="436" t="s">
        <v>164</v>
      </c>
      <c r="C92" s="437"/>
      <c r="D92" s="438"/>
    </row>
    <row r="93" spans="1:4">
      <c r="A93" s="74" t="s">
        <v>165</v>
      </c>
      <c r="B93" s="424" t="s">
        <v>201</v>
      </c>
      <c r="C93" s="425"/>
      <c r="D93" s="426"/>
    </row>
    <row r="94" spans="1:4">
      <c r="A94" s="161"/>
      <c r="B94" s="427"/>
      <c r="C94" s="428"/>
      <c r="D94" s="429"/>
    </row>
    <row r="95" spans="1:4">
      <c r="A95" s="161"/>
      <c r="B95" s="427"/>
      <c r="C95" s="428"/>
      <c r="D95" s="429"/>
    </row>
    <row r="96" spans="1:4">
      <c r="A96" s="162"/>
      <c r="B96" s="430"/>
      <c r="C96" s="431"/>
      <c r="D96" s="432"/>
    </row>
    <row r="97" spans="1:4">
      <c r="A97" s="77" t="s">
        <v>166</v>
      </c>
      <c r="B97" s="496" t="s">
        <v>193</v>
      </c>
      <c r="C97" s="497"/>
      <c r="D97" s="498"/>
    </row>
    <row r="98" spans="1:4">
      <c r="A98" s="75"/>
      <c r="B98" s="499"/>
      <c r="C98" s="500"/>
      <c r="D98" s="501"/>
    </row>
    <row r="99" spans="1:4">
      <c r="A99" s="164" t="s">
        <v>168</v>
      </c>
      <c r="B99" s="500" t="s">
        <v>194</v>
      </c>
      <c r="C99" s="500"/>
      <c r="D99" s="501"/>
    </row>
    <row r="100" spans="1:4">
      <c r="A100" s="74" t="s">
        <v>170</v>
      </c>
      <c r="B100" s="424" t="s">
        <v>173</v>
      </c>
      <c r="C100" s="425"/>
      <c r="D100" s="426"/>
    </row>
    <row r="101" spans="1:4">
      <c r="A101" s="162"/>
      <c r="B101" s="430"/>
      <c r="C101" s="431"/>
      <c r="D101" s="432"/>
    </row>
    <row r="102" spans="1:4" s="1" customFormat="1">
      <c r="A102" s="74" t="s">
        <v>172</v>
      </c>
      <c r="B102" s="436" t="s">
        <v>175</v>
      </c>
      <c r="C102" s="437"/>
      <c r="D102" s="438"/>
    </row>
    <row r="103" spans="1:4" s="1" customFormat="1">
      <c r="A103" s="79" t="s">
        <v>174</v>
      </c>
      <c r="B103" s="424" t="s">
        <v>167</v>
      </c>
      <c r="C103" s="425"/>
      <c r="D103" s="426"/>
    </row>
    <row r="104" spans="1:4">
      <c r="A104" s="77"/>
      <c r="B104" s="427"/>
      <c r="C104" s="428"/>
      <c r="D104" s="429"/>
    </row>
    <row r="105" spans="1:4">
      <c r="A105" s="75"/>
      <c r="B105" s="430"/>
      <c r="C105" s="431"/>
      <c r="D105" s="432"/>
    </row>
    <row r="106" spans="1:4">
      <c r="A106" s="161" t="s">
        <v>176</v>
      </c>
      <c r="B106" s="424" t="s">
        <v>169</v>
      </c>
      <c r="C106" s="425"/>
      <c r="D106" s="426"/>
    </row>
    <row r="107" spans="1:4">
      <c r="A107" s="162"/>
      <c r="B107" s="430"/>
      <c r="C107" s="431"/>
      <c r="D107" s="432"/>
    </row>
    <row r="108" spans="1:4">
      <c r="A108" s="74" t="s">
        <v>178</v>
      </c>
      <c r="B108" s="424" t="s">
        <v>171</v>
      </c>
      <c r="C108" s="425"/>
      <c r="D108" s="426"/>
    </row>
    <row r="109" spans="1:4">
      <c r="A109" s="162"/>
      <c r="B109" s="430"/>
      <c r="C109" s="431"/>
      <c r="D109" s="432"/>
    </row>
    <row r="110" spans="1:4" s="5" customFormat="1">
      <c r="A110" s="74" t="s">
        <v>195</v>
      </c>
      <c r="B110" s="424" t="s">
        <v>177</v>
      </c>
      <c r="C110" s="425"/>
      <c r="D110" s="426"/>
    </row>
    <row r="111" spans="1:4">
      <c r="A111" s="162"/>
      <c r="B111" s="430"/>
      <c r="C111" s="431"/>
      <c r="D111" s="432"/>
    </row>
    <row r="112" spans="1:4" ht="15.75" thickBot="1">
      <c r="A112" s="321" t="s">
        <v>182</v>
      </c>
      <c r="B112" s="452" t="s">
        <v>200</v>
      </c>
      <c r="C112" s="453"/>
      <c r="D112" s="454"/>
    </row>
    <row r="113" spans="1:4" ht="15.75" thickBot="1">
      <c r="A113" s="114" t="s">
        <v>48</v>
      </c>
      <c r="B113" s="108"/>
      <c r="C113" s="108"/>
      <c r="D113" s="115">
        <v>80717.210000000006</v>
      </c>
    </row>
    <row r="114" spans="1:4" ht="15.75" thickBot="1">
      <c r="A114" s="530" t="s">
        <v>181</v>
      </c>
      <c r="B114" s="531"/>
      <c r="C114" s="531"/>
      <c r="D114" s="165"/>
    </row>
    <row r="115" spans="1:4">
      <c r="A115" s="219" t="s">
        <v>183</v>
      </c>
      <c r="B115" s="494" t="s">
        <v>1653</v>
      </c>
      <c r="C115" s="495"/>
      <c r="D115" s="165"/>
    </row>
    <row r="116" spans="1:4">
      <c r="A116" s="161"/>
      <c r="B116" s="427"/>
      <c r="C116" s="476"/>
      <c r="D116" s="116"/>
    </row>
    <row r="117" spans="1:4">
      <c r="A117" s="161"/>
      <c r="B117" s="427"/>
      <c r="C117" s="476"/>
      <c r="D117" s="116"/>
    </row>
    <row r="118" spans="1:4">
      <c r="A118" s="161"/>
      <c r="B118" s="427"/>
      <c r="C118" s="476"/>
      <c r="D118" s="116"/>
    </row>
    <row r="119" spans="1:4">
      <c r="A119" s="162"/>
      <c r="B119" s="430"/>
      <c r="C119" s="496"/>
      <c r="D119" s="154">
        <v>22983.74</v>
      </c>
    </row>
    <row r="120" spans="1:4">
      <c r="A120" s="74" t="s">
        <v>196</v>
      </c>
      <c r="B120" s="424" t="s">
        <v>311</v>
      </c>
      <c r="C120" s="493"/>
      <c r="D120" s="141"/>
    </row>
    <row r="121" spans="1:4">
      <c r="A121" s="162"/>
      <c r="B121" s="430"/>
      <c r="C121" s="496"/>
      <c r="D121" s="154">
        <v>132.71</v>
      </c>
    </row>
    <row r="122" spans="1:4">
      <c r="A122" s="163" t="s">
        <v>197</v>
      </c>
      <c r="B122" s="675" t="s">
        <v>1651</v>
      </c>
      <c r="C122" s="499"/>
      <c r="D122" s="133">
        <v>12946.8</v>
      </c>
    </row>
    <row r="123" spans="1:4" ht="15.75" thickBot="1">
      <c r="A123" s="221" t="s">
        <v>48</v>
      </c>
      <c r="B123" s="220"/>
      <c r="C123" s="220"/>
      <c r="D123" s="377">
        <f>SUM(D115:D122)</f>
        <v>36063.25</v>
      </c>
    </row>
    <row r="124" spans="1:4" ht="15.75" thickBot="1">
      <c r="A124" s="566" t="s">
        <v>53</v>
      </c>
      <c r="B124" s="567"/>
      <c r="C124" s="108"/>
      <c r="D124" s="72">
        <f>SUM(D42,D69,D113,D123)</f>
        <v>412439.93000000011</v>
      </c>
    </row>
    <row r="125" spans="1:4">
      <c r="A125" s="687" t="s">
        <v>1686</v>
      </c>
      <c r="B125" s="687"/>
      <c r="C125" s="687"/>
      <c r="D125" s="688">
        <v>1272833.04</v>
      </c>
    </row>
    <row r="126" spans="1:4">
      <c r="A126" s="687"/>
      <c r="B126" s="687"/>
      <c r="C126" s="687"/>
      <c r="D126" s="688"/>
    </row>
    <row r="127" spans="1:4">
      <c r="A127" s="562" t="s">
        <v>1687</v>
      </c>
      <c r="B127" s="562"/>
      <c r="C127" s="562"/>
      <c r="D127" s="470">
        <v>352457.4</v>
      </c>
    </row>
    <row r="128" spans="1:4">
      <c r="A128" s="577"/>
      <c r="B128" s="577"/>
      <c r="C128" s="577"/>
      <c r="D128" s="471"/>
    </row>
    <row r="129" spans="1:4">
      <c r="A129" s="673" t="s">
        <v>1665</v>
      </c>
      <c r="B129" s="674"/>
      <c r="C129" s="584"/>
      <c r="D129" s="683">
        <v>466000.9</v>
      </c>
    </row>
    <row r="130" spans="1:4">
      <c r="A130" s="489"/>
      <c r="B130" s="490"/>
      <c r="C130" s="491"/>
      <c r="D130" s="492"/>
    </row>
    <row r="131" spans="1:4">
      <c r="A131" s="657"/>
      <c r="B131" s="657"/>
      <c r="C131" s="657"/>
      <c r="D131" s="657"/>
    </row>
    <row r="132" spans="1:4">
      <c r="A132" s="29"/>
      <c r="B132" s="29"/>
      <c r="C132" s="29"/>
      <c r="D132" s="29"/>
    </row>
    <row r="133" spans="1:4">
      <c r="A133" s="29"/>
      <c r="B133" s="29"/>
      <c r="C133" s="29"/>
      <c r="D133" s="29"/>
    </row>
    <row r="134" spans="1:4">
      <c r="A134" s="29"/>
      <c r="B134" s="29"/>
      <c r="C134" s="29"/>
      <c r="D134" s="29"/>
    </row>
    <row r="135" spans="1:4">
      <c r="A135" s="656"/>
      <c r="B135" s="656"/>
      <c r="C135" s="656"/>
      <c r="D135" s="656"/>
    </row>
    <row r="136" spans="1:4">
      <c r="A136" s="29"/>
      <c r="B136" s="29"/>
      <c r="C136" s="29"/>
      <c r="D136" s="29"/>
    </row>
    <row r="137" spans="1:4">
      <c r="A137" s="29"/>
      <c r="B137" s="29"/>
      <c r="C137" s="29"/>
      <c r="D137" s="29"/>
    </row>
    <row r="139" spans="1:4">
      <c r="A139" s="29"/>
      <c r="B139" s="29"/>
      <c r="C139" s="29"/>
      <c r="D139" s="29"/>
    </row>
    <row r="141" spans="1:4">
      <c r="A141" s="29"/>
      <c r="B141" s="29"/>
      <c r="C141" s="29"/>
      <c r="D141" s="29"/>
    </row>
    <row r="142" spans="1:4">
      <c r="A142" s="29"/>
      <c r="B142" s="29"/>
      <c r="C142" s="29"/>
      <c r="D142" s="29"/>
    </row>
  </sheetData>
  <mergeCells count="52">
    <mergeCell ref="A7:B7"/>
    <mergeCell ref="A1:D1"/>
    <mergeCell ref="A3:B3"/>
    <mergeCell ref="A4:B4"/>
    <mergeCell ref="A5:B5"/>
    <mergeCell ref="A6:B6"/>
    <mergeCell ref="A55:B56"/>
    <mergeCell ref="C55:C56"/>
    <mergeCell ref="D55:D56"/>
    <mergeCell ref="A8:B8"/>
    <mergeCell ref="A9:B9"/>
    <mergeCell ref="A10:B10"/>
    <mergeCell ref="A11:D12"/>
    <mergeCell ref="A51:B51"/>
    <mergeCell ref="A52:B52"/>
    <mergeCell ref="C53:C54"/>
    <mergeCell ref="D53:D54"/>
    <mergeCell ref="B92:D92"/>
    <mergeCell ref="A57:B57"/>
    <mergeCell ref="A62:B62"/>
    <mergeCell ref="A63:B63"/>
    <mergeCell ref="A65:B65"/>
    <mergeCell ref="A67:B68"/>
    <mergeCell ref="A71:D71"/>
    <mergeCell ref="B74:D76"/>
    <mergeCell ref="A77:A79"/>
    <mergeCell ref="B77:D79"/>
    <mergeCell ref="B80:D85"/>
    <mergeCell ref="B87:D91"/>
    <mergeCell ref="B115:C119"/>
    <mergeCell ref="B93:D96"/>
    <mergeCell ref="B97:D98"/>
    <mergeCell ref="B99:D99"/>
    <mergeCell ref="B100:D101"/>
    <mergeCell ref="B102:D102"/>
    <mergeCell ref="B103:D105"/>
    <mergeCell ref="B106:D107"/>
    <mergeCell ref="B108:D109"/>
    <mergeCell ref="B110:D111"/>
    <mergeCell ref="B112:D112"/>
    <mergeCell ref="A114:C114"/>
    <mergeCell ref="A135:D135"/>
    <mergeCell ref="B120:C121"/>
    <mergeCell ref="B122:C122"/>
    <mergeCell ref="A124:B124"/>
    <mergeCell ref="A129:C130"/>
    <mergeCell ref="D129:D130"/>
    <mergeCell ref="A131:D131"/>
    <mergeCell ref="A125:C126"/>
    <mergeCell ref="D125:D126"/>
    <mergeCell ref="A127:C128"/>
    <mergeCell ref="D127:D128"/>
  </mergeCells>
  <pageMargins left="0.47" right="0.51"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156"/>
  <sheetViews>
    <sheetView topLeftCell="A128" zoomScale="80" zoomScaleNormal="80" workbookViewId="0">
      <selection activeCell="A137" sqref="A137:D140"/>
    </sheetView>
  </sheetViews>
  <sheetFormatPr defaultRowHeight="15"/>
  <cols>
    <col min="1" max="1" width="12.28515625" customWidth="1"/>
    <col min="2" max="2" width="36.85546875" customWidth="1"/>
    <col min="3" max="3" width="25.85546875" customWidth="1"/>
    <col min="4" max="4" width="22.7109375" customWidth="1"/>
    <col min="5" max="5" width="11.42578125" bestFit="1" customWidth="1"/>
    <col min="6" max="6" width="12.7109375" bestFit="1" customWidth="1"/>
    <col min="7" max="7" width="11.42578125" bestFit="1" customWidth="1"/>
    <col min="8" max="8" width="12.42578125" bestFit="1" customWidth="1"/>
    <col min="9" max="9" width="11.42578125" bestFit="1" customWidth="1"/>
  </cols>
  <sheetData>
    <row r="1" spans="1:4" ht="15" customHeight="1">
      <c r="A1" s="473" t="s">
        <v>514</v>
      </c>
      <c r="B1" s="473"/>
      <c r="C1" s="473"/>
      <c r="D1" s="473"/>
    </row>
    <row r="2" spans="1:4">
      <c r="A2" s="30"/>
      <c r="B2" s="30"/>
      <c r="C2" s="30"/>
      <c r="D2" s="30"/>
    </row>
    <row r="3" spans="1:4">
      <c r="A3" s="474" t="s">
        <v>57</v>
      </c>
      <c r="B3" s="474"/>
      <c r="C3" s="30"/>
      <c r="D3" s="30"/>
    </row>
    <row r="4" spans="1:4" s="4" customFormat="1" ht="15" customHeight="1">
      <c r="A4" s="481" t="s">
        <v>47</v>
      </c>
      <c r="B4" s="481"/>
      <c r="C4" s="30">
        <v>1994</v>
      </c>
      <c r="D4" s="30"/>
    </row>
    <row r="5" spans="1:4" s="4" customFormat="1" ht="15" customHeight="1">
      <c r="A5" s="481" t="s">
        <v>44</v>
      </c>
      <c r="B5" s="481"/>
      <c r="C5" s="30">
        <v>143</v>
      </c>
      <c r="D5" s="30"/>
    </row>
    <row r="6" spans="1:4" s="4" customFormat="1">
      <c r="A6" s="481" t="s">
        <v>45</v>
      </c>
      <c r="B6" s="481"/>
      <c r="C6" s="30">
        <v>9</v>
      </c>
      <c r="D6" s="30"/>
    </row>
    <row r="7" spans="1:4" s="4" customFormat="1" ht="15" customHeight="1">
      <c r="A7" s="481" t="s">
        <v>46</v>
      </c>
      <c r="B7" s="481"/>
      <c r="C7" s="30">
        <v>4</v>
      </c>
      <c r="D7" s="30"/>
    </row>
    <row r="8" spans="1:4" s="4" customFormat="1" ht="15" customHeight="1">
      <c r="A8" s="481" t="s">
        <v>51</v>
      </c>
      <c r="B8" s="481"/>
      <c r="C8" s="30">
        <v>7463.2</v>
      </c>
      <c r="D8" s="30"/>
    </row>
    <row r="9" spans="1:4" s="4" customFormat="1" ht="15" customHeight="1">
      <c r="A9" s="481" t="s">
        <v>56</v>
      </c>
      <c r="B9" s="481"/>
      <c r="C9" s="30">
        <v>511.9</v>
      </c>
      <c r="D9" s="30"/>
    </row>
    <row r="10" spans="1:4" s="4" customFormat="1" ht="15" customHeight="1">
      <c r="A10" s="481" t="s">
        <v>52</v>
      </c>
      <c r="B10" s="481"/>
      <c r="C10" s="30">
        <v>296</v>
      </c>
      <c r="D10" s="30"/>
    </row>
    <row r="11" spans="1:4">
      <c r="A11" s="479" t="s">
        <v>179</v>
      </c>
      <c r="B11" s="479"/>
      <c r="C11" s="479"/>
      <c r="D11" s="479"/>
    </row>
    <row r="12" spans="1:4">
      <c r="A12" s="479"/>
      <c r="B12" s="479"/>
      <c r="C12" s="479"/>
      <c r="D12" s="479"/>
    </row>
    <row r="13" spans="1:4" ht="15.75" thickBot="1">
      <c r="A13" s="479"/>
      <c r="B13" s="479"/>
      <c r="C13" s="479"/>
      <c r="D13" s="479"/>
    </row>
    <row r="14" spans="1:4">
      <c r="A14" s="81" t="s">
        <v>142</v>
      </c>
      <c r="B14" s="82"/>
      <c r="C14" s="82"/>
      <c r="D14" s="83"/>
    </row>
    <row r="15" spans="1:4" s="5" customFormat="1">
      <c r="A15" s="84" t="s">
        <v>143</v>
      </c>
      <c r="B15" s="41"/>
      <c r="C15" s="41"/>
      <c r="D15" s="152"/>
    </row>
    <row r="16" spans="1:4">
      <c r="A16" s="86" t="s">
        <v>225</v>
      </c>
      <c r="B16" s="39"/>
      <c r="C16" s="39"/>
      <c r="D16" s="85"/>
    </row>
    <row r="17" spans="1:4">
      <c r="A17" s="172" t="s">
        <v>930</v>
      </c>
      <c r="B17" s="48"/>
      <c r="C17" s="48"/>
      <c r="D17" s="105">
        <v>9620.9500000000007</v>
      </c>
    </row>
    <row r="18" spans="1:4">
      <c r="A18" s="363" t="s">
        <v>1066</v>
      </c>
      <c r="B18" s="46" t="s">
        <v>1500</v>
      </c>
      <c r="C18" s="46"/>
      <c r="D18" s="175">
        <v>144505.91</v>
      </c>
    </row>
    <row r="19" spans="1:4">
      <c r="A19" s="86" t="s">
        <v>145</v>
      </c>
      <c r="B19" s="39"/>
      <c r="C19" s="39"/>
      <c r="D19" s="85"/>
    </row>
    <row r="20" spans="1:4">
      <c r="A20" s="87" t="s">
        <v>929</v>
      </c>
      <c r="B20" s="39"/>
      <c r="C20" s="39"/>
      <c r="D20" s="85">
        <f>12631.98+8877.85</f>
        <v>21509.83</v>
      </c>
    </row>
    <row r="21" spans="1:4">
      <c r="A21" s="84" t="s">
        <v>146</v>
      </c>
      <c r="B21" s="39"/>
      <c r="C21" s="39"/>
      <c r="D21" s="85"/>
    </row>
    <row r="22" spans="1:4" s="5" customFormat="1">
      <c r="A22" s="86" t="s">
        <v>147</v>
      </c>
      <c r="B22" s="41"/>
      <c r="C22" s="41"/>
      <c r="D22" s="152"/>
    </row>
    <row r="23" spans="1:4" s="5" customFormat="1">
      <c r="A23" s="87" t="s">
        <v>554</v>
      </c>
      <c r="B23" s="39" t="s">
        <v>655</v>
      </c>
      <c r="C23" s="41"/>
      <c r="D23" s="152"/>
    </row>
    <row r="24" spans="1:4" s="4" customFormat="1">
      <c r="A24" s="172"/>
      <c r="B24" s="48" t="s">
        <v>654</v>
      </c>
      <c r="C24" s="48"/>
      <c r="D24" s="105">
        <v>2464.86</v>
      </c>
    </row>
    <row r="25" spans="1:4">
      <c r="A25" s="87" t="s">
        <v>786</v>
      </c>
      <c r="B25" s="29" t="s">
        <v>1345</v>
      </c>
      <c r="C25" s="39"/>
      <c r="D25" s="85"/>
    </row>
    <row r="26" spans="1:4">
      <c r="A26" s="87"/>
      <c r="B26" s="40" t="s">
        <v>1347</v>
      </c>
      <c r="C26" s="39"/>
      <c r="D26" s="85"/>
    </row>
    <row r="27" spans="1:4" s="4" customFormat="1">
      <c r="A27" s="172"/>
      <c r="B27" s="39" t="s">
        <v>1346</v>
      </c>
      <c r="C27" s="48"/>
      <c r="D27" s="207">
        <f>312.84+2222.16</f>
        <v>2535</v>
      </c>
    </row>
    <row r="28" spans="1:4" s="4" customFormat="1">
      <c r="A28" s="238" t="s">
        <v>1348</v>
      </c>
      <c r="B28" s="47" t="s">
        <v>1349</v>
      </c>
      <c r="C28" s="47"/>
      <c r="D28" s="155"/>
    </row>
    <row r="29" spans="1:4" s="4" customFormat="1">
      <c r="A29" s="87"/>
      <c r="B29" s="39" t="s">
        <v>1350</v>
      </c>
      <c r="C29" s="39"/>
      <c r="D29" s="85"/>
    </row>
    <row r="30" spans="1:4" s="4" customFormat="1">
      <c r="A30" s="172"/>
      <c r="B30" s="48" t="s">
        <v>1351</v>
      </c>
      <c r="C30" s="48"/>
      <c r="D30" s="105">
        <v>5122.82</v>
      </c>
    </row>
    <row r="31" spans="1:4">
      <c r="A31" s="103" t="s">
        <v>284</v>
      </c>
      <c r="B31" s="47"/>
      <c r="C31" s="47"/>
      <c r="D31" s="155"/>
    </row>
    <row r="32" spans="1:4">
      <c r="A32" s="172" t="s">
        <v>786</v>
      </c>
      <c r="B32" s="48" t="s">
        <v>787</v>
      </c>
      <c r="C32" s="48"/>
      <c r="D32" s="105">
        <v>312.83999999999997</v>
      </c>
    </row>
    <row r="33" spans="1:5">
      <c r="A33" s="86" t="s">
        <v>285</v>
      </c>
      <c r="B33" s="39"/>
      <c r="C33" s="39"/>
      <c r="D33" s="85"/>
    </row>
    <row r="34" spans="1:5" s="4" customFormat="1">
      <c r="A34" s="87" t="s">
        <v>363</v>
      </c>
      <c r="B34" s="39" t="s">
        <v>783</v>
      </c>
      <c r="C34" s="39"/>
      <c r="D34" s="85"/>
    </row>
    <row r="35" spans="1:5" s="4" customFormat="1">
      <c r="A35" s="87"/>
      <c r="B35" s="39" t="s">
        <v>784</v>
      </c>
      <c r="C35" s="39"/>
      <c r="D35" s="85"/>
    </row>
    <row r="36" spans="1:5" s="4" customFormat="1">
      <c r="A36" s="172"/>
      <c r="B36" s="48" t="s">
        <v>785</v>
      </c>
      <c r="C36" s="48"/>
      <c r="D36" s="105">
        <v>3069.39</v>
      </c>
    </row>
    <row r="37" spans="1:5" s="4" customFormat="1">
      <c r="A37" s="172" t="s">
        <v>356</v>
      </c>
      <c r="B37" s="48" t="s">
        <v>1068</v>
      </c>
      <c r="C37" s="48"/>
      <c r="D37" s="105">
        <v>1015.39</v>
      </c>
    </row>
    <row r="38" spans="1:5">
      <c r="A38" s="84" t="s">
        <v>220</v>
      </c>
      <c r="B38" s="39"/>
      <c r="C38" s="39"/>
      <c r="D38" s="85"/>
    </row>
    <row r="39" spans="1:5">
      <c r="A39" s="84" t="s">
        <v>419</v>
      </c>
      <c r="B39" s="39"/>
      <c r="C39" s="39"/>
      <c r="D39" s="85"/>
    </row>
    <row r="40" spans="1:5">
      <c r="A40" s="87" t="s">
        <v>415</v>
      </c>
      <c r="B40" s="39"/>
      <c r="C40" s="39"/>
      <c r="D40" s="85"/>
    </row>
    <row r="41" spans="1:5">
      <c r="A41" s="87" t="s">
        <v>408</v>
      </c>
      <c r="B41" s="39"/>
      <c r="C41" s="39"/>
      <c r="D41" s="85"/>
    </row>
    <row r="42" spans="1:5">
      <c r="A42" s="87" t="s">
        <v>421</v>
      </c>
      <c r="B42" s="39"/>
      <c r="C42" s="39"/>
      <c r="D42" s="85"/>
    </row>
    <row r="43" spans="1:5">
      <c r="A43" s="87" t="s">
        <v>416</v>
      </c>
      <c r="B43" s="39"/>
      <c r="C43" s="39"/>
      <c r="D43" s="85"/>
    </row>
    <row r="44" spans="1:5">
      <c r="A44" s="87" t="s">
        <v>653</v>
      </c>
      <c r="B44" s="39"/>
      <c r="C44" s="39"/>
      <c r="D44" s="85"/>
    </row>
    <row r="45" spans="1:5">
      <c r="A45" s="87" t="s">
        <v>422</v>
      </c>
      <c r="B45" s="39"/>
      <c r="C45" s="39"/>
      <c r="D45" s="85"/>
    </row>
    <row r="46" spans="1:5" ht="15.75" thickBot="1">
      <c r="A46" s="87" t="s">
        <v>423</v>
      </c>
      <c r="B46" s="39"/>
      <c r="C46" s="39"/>
      <c r="D46" s="80">
        <f>77796.3+840.2</f>
        <v>78636.5</v>
      </c>
    </row>
    <row r="47" spans="1:5" ht="15.75" thickBot="1">
      <c r="A47" s="88" t="s">
        <v>48</v>
      </c>
      <c r="B47" s="89"/>
      <c r="C47" s="89"/>
      <c r="D47" s="90">
        <f>SUM(D15:D46)</f>
        <v>268793.49</v>
      </c>
    </row>
    <row r="48" spans="1:5" s="29" customFormat="1" ht="13.5" thickBot="1">
      <c r="A48" s="295"/>
      <c r="B48" s="108"/>
      <c r="C48" s="108"/>
      <c r="D48" s="296"/>
      <c r="E48" s="28"/>
    </row>
    <row r="49" spans="1:4">
      <c r="A49" s="81" t="s">
        <v>152</v>
      </c>
      <c r="B49" s="82"/>
      <c r="C49" s="91"/>
      <c r="D49" s="92"/>
    </row>
    <row r="50" spans="1:4">
      <c r="A50" s="86" t="s">
        <v>153</v>
      </c>
      <c r="B50" s="41"/>
      <c r="C50" s="64"/>
      <c r="D50" s="116">
        <v>148910</v>
      </c>
    </row>
    <row r="51" spans="1:4">
      <c r="A51" s="86" t="s">
        <v>50</v>
      </c>
      <c r="B51" s="39"/>
      <c r="C51" s="52"/>
      <c r="D51" s="93"/>
    </row>
    <row r="52" spans="1:4">
      <c r="A52" s="172" t="s">
        <v>322</v>
      </c>
      <c r="B52" s="48"/>
      <c r="C52" s="24" t="s">
        <v>1548</v>
      </c>
      <c r="D52" s="96"/>
    </row>
    <row r="53" spans="1:4">
      <c r="A53" s="256" t="s">
        <v>333</v>
      </c>
      <c r="B53" s="46"/>
      <c r="C53" s="22" t="s">
        <v>1059</v>
      </c>
      <c r="D53" s="255"/>
    </row>
    <row r="54" spans="1:4">
      <c r="A54" s="257" t="s">
        <v>326</v>
      </c>
      <c r="B54" s="258"/>
      <c r="C54" s="259" t="s">
        <v>41</v>
      </c>
      <c r="D54" s="260"/>
    </row>
    <row r="55" spans="1:4">
      <c r="A55" s="506" t="s">
        <v>342</v>
      </c>
      <c r="B55" s="507"/>
      <c r="C55" s="455" t="s">
        <v>40</v>
      </c>
      <c r="D55" s="457"/>
    </row>
    <row r="56" spans="1:4">
      <c r="A56" s="508"/>
      <c r="B56" s="509"/>
      <c r="C56" s="456"/>
      <c r="D56" s="458"/>
    </row>
    <row r="57" spans="1:4">
      <c r="A57" s="502" t="s">
        <v>329</v>
      </c>
      <c r="B57" s="503"/>
      <c r="C57" s="225" t="s">
        <v>40</v>
      </c>
      <c r="D57" s="260"/>
    </row>
    <row r="58" spans="1:4">
      <c r="A58" s="97" t="s">
        <v>330</v>
      </c>
      <c r="B58" s="54"/>
      <c r="C58" s="465" t="s">
        <v>41</v>
      </c>
      <c r="D58" s="457"/>
    </row>
    <row r="59" spans="1:4">
      <c r="A59" s="98" t="s">
        <v>331</v>
      </c>
      <c r="B59" s="55"/>
      <c r="C59" s="466"/>
      <c r="D59" s="458"/>
    </row>
    <row r="60" spans="1:4">
      <c r="A60" s="502" t="s">
        <v>328</v>
      </c>
      <c r="B60" s="503"/>
      <c r="C60" s="225" t="s">
        <v>39</v>
      </c>
      <c r="D60" s="260"/>
    </row>
    <row r="61" spans="1:4" hidden="1">
      <c r="A61" s="87" t="s">
        <v>49</v>
      </c>
      <c r="B61" s="39"/>
      <c r="C61" s="25" t="s">
        <v>99</v>
      </c>
      <c r="D61" s="130">
        <f>17461.08+5820.36+5820.36+5820.36+6194.46+6193.46+6194.46+6194.46+6194.46</f>
        <v>65893.460000000006</v>
      </c>
    </row>
    <row r="62" spans="1:4">
      <c r="A62" s="441" t="s">
        <v>1060</v>
      </c>
      <c r="B62" s="556"/>
      <c r="C62" s="444" t="s">
        <v>232</v>
      </c>
      <c r="D62" s="557">
        <v>64183.53</v>
      </c>
    </row>
    <row r="63" spans="1:4">
      <c r="A63" s="441"/>
      <c r="B63" s="556"/>
      <c r="C63" s="444"/>
      <c r="D63" s="557"/>
    </row>
    <row r="64" spans="1:4">
      <c r="A64" s="441"/>
      <c r="B64" s="556"/>
      <c r="C64" s="444"/>
      <c r="D64" s="557"/>
    </row>
    <row r="65" spans="1:6" ht="11.25" customHeight="1">
      <c r="A65" s="441"/>
      <c r="B65" s="556"/>
      <c r="C65" s="469"/>
      <c r="D65" s="557"/>
    </row>
    <row r="66" spans="1:6" s="5" customFormat="1">
      <c r="A66" s="100" t="s">
        <v>228</v>
      </c>
      <c r="B66" s="58"/>
      <c r="C66" s="60" t="s">
        <v>315</v>
      </c>
      <c r="D66" s="133">
        <v>44425.27</v>
      </c>
    </row>
    <row r="67" spans="1:6" s="5" customFormat="1">
      <c r="A67" s="461" t="s">
        <v>213</v>
      </c>
      <c r="B67" s="555"/>
      <c r="C67" s="20" t="s">
        <v>4</v>
      </c>
      <c r="D67" s="132">
        <v>4917.38</v>
      </c>
    </row>
    <row r="68" spans="1:6" s="5" customFormat="1">
      <c r="A68" s="100" t="s">
        <v>205</v>
      </c>
      <c r="B68" s="58"/>
      <c r="C68" s="60" t="s">
        <v>116</v>
      </c>
      <c r="D68" s="132">
        <v>1554.71</v>
      </c>
    </row>
    <row r="69" spans="1:6" s="5" customFormat="1">
      <c r="A69" s="101" t="s">
        <v>229</v>
      </c>
      <c r="B69" s="32"/>
      <c r="C69" s="60" t="s">
        <v>1664</v>
      </c>
      <c r="D69" s="134">
        <v>3485.5</v>
      </c>
    </row>
    <row r="70" spans="1:6" s="5" customFormat="1">
      <c r="A70" s="461" t="s">
        <v>230</v>
      </c>
      <c r="B70" s="555"/>
      <c r="C70" s="60" t="s">
        <v>315</v>
      </c>
      <c r="D70" s="133">
        <v>39853.46</v>
      </c>
    </row>
    <row r="71" spans="1:6" s="5" customFormat="1" ht="26.25">
      <c r="A71" s="461" t="s">
        <v>777</v>
      </c>
      <c r="B71" s="555"/>
      <c r="C71" s="313" t="s">
        <v>298</v>
      </c>
      <c r="D71" s="328">
        <f>2450</f>
        <v>2450</v>
      </c>
      <c r="E71" s="4"/>
      <c r="F71" s="4"/>
    </row>
    <row r="72" spans="1:6" s="5" customFormat="1" ht="18.75" customHeight="1">
      <c r="A72" s="553" t="s">
        <v>931</v>
      </c>
      <c r="B72" s="554"/>
      <c r="C72" s="176" t="s">
        <v>932</v>
      </c>
      <c r="D72" s="306">
        <f>6810.98</f>
        <v>6810.98</v>
      </c>
    </row>
    <row r="73" spans="1:6" s="5" customFormat="1">
      <c r="A73" s="100" t="s">
        <v>215</v>
      </c>
      <c r="B73" s="58"/>
      <c r="C73" s="60" t="s">
        <v>39</v>
      </c>
      <c r="D73" s="133">
        <v>6194.43</v>
      </c>
      <c r="E73" s="294"/>
    </row>
    <row r="74" spans="1:6" s="5" customFormat="1">
      <c r="A74" s="461" t="s">
        <v>192</v>
      </c>
      <c r="B74" s="555"/>
      <c r="C74" s="60" t="s">
        <v>42</v>
      </c>
      <c r="D74" s="133">
        <v>49182.46</v>
      </c>
    </row>
    <row r="75" spans="1:6">
      <c r="A75" s="103" t="s">
        <v>50</v>
      </c>
      <c r="B75" s="47"/>
      <c r="C75" s="26"/>
      <c r="D75" s="155"/>
    </row>
    <row r="76" spans="1:6" ht="15" customHeight="1">
      <c r="A76" s="475" t="s">
        <v>347</v>
      </c>
      <c r="B76" s="476"/>
      <c r="C76" s="52"/>
      <c r="D76" s="80"/>
    </row>
    <row r="77" spans="1:6" ht="15.75" thickBot="1">
      <c r="A77" s="475"/>
      <c r="B77" s="476"/>
      <c r="C77" s="107"/>
      <c r="D77" s="85">
        <v>21685.45</v>
      </c>
    </row>
    <row r="78" spans="1:6" ht="15" customHeight="1" thickBot="1">
      <c r="A78" s="114" t="s">
        <v>48</v>
      </c>
      <c r="B78" s="108"/>
      <c r="C78" s="108"/>
      <c r="D78" s="72">
        <f>SUM(D50,D62:D74)</f>
        <v>371967.72000000003</v>
      </c>
    </row>
    <row r="79" spans="1:6" ht="15" customHeight="1">
      <c r="A79" s="65"/>
      <c r="B79" s="39"/>
      <c r="C79" s="39"/>
      <c r="D79" s="41"/>
    </row>
    <row r="80" spans="1:6" ht="15" customHeight="1">
      <c r="A80" s="65"/>
      <c r="B80" s="39"/>
      <c r="C80" s="39"/>
      <c r="D80" s="41"/>
    </row>
    <row r="81" spans="1:5" ht="15" customHeight="1">
      <c r="A81" s="65"/>
      <c r="B81" s="39"/>
      <c r="C81" s="39"/>
      <c r="D81" s="41"/>
    </row>
    <row r="82" spans="1:5">
      <c r="A82" s="433" t="s">
        <v>180</v>
      </c>
      <c r="B82" s="433"/>
      <c r="C82" s="433"/>
      <c r="D82" s="433"/>
    </row>
    <row r="83" spans="1:5" ht="15" customHeight="1" thickBot="1">
      <c r="A83" s="143"/>
      <c r="B83" s="143"/>
      <c r="C83" s="143"/>
      <c r="D83" s="143"/>
    </row>
    <row r="84" spans="1:5">
      <c r="A84" s="156" t="s">
        <v>130</v>
      </c>
      <c r="B84" s="122" t="s">
        <v>156</v>
      </c>
      <c r="C84" s="123"/>
      <c r="D84" s="124"/>
      <c r="E84" s="10"/>
    </row>
    <row r="85" spans="1:5">
      <c r="A85" s="157" t="s">
        <v>131</v>
      </c>
      <c r="B85" s="424" t="s">
        <v>198</v>
      </c>
      <c r="C85" s="425"/>
      <c r="D85" s="426"/>
      <c r="E85" s="10"/>
    </row>
    <row r="86" spans="1:5" ht="15" customHeight="1">
      <c r="A86" s="158"/>
      <c r="B86" s="430"/>
      <c r="C86" s="431"/>
      <c r="D86" s="432"/>
    </row>
    <row r="87" spans="1:5" ht="15" customHeight="1">
      <c r="A87" s="483" t="s">
        <v>132</v>
      </c>
      <c r="B87" s="424" t="s">
        <v>157</v>
      </c>
      <c r="C87" s="425"/>
      <c r="D87" s="426"/>
    </row>
    <row r="88" spans="1:5" ht="15" customHeight="1">
      <c r="A88" s="483"/>
      <c r="B88" s="427"/>
      <c r="C88" s="428"/>
      <c r="D88" s="429"/>
    </row>
    <row r="89" spans="1:5" ht="15" customHeight="1">
      <c r="A89" s="484"/>
      <c r="B89" s="430"/>
      <c r="C89" s="431"/>
      <c r="D89" s="432"/>
    </row>
    <row r="90" spans="1:5" ht="15" customHeight="1">
      <c r="A90" s="159" t="s">
        <v>159</v>
      </c>
      <c r="B90" s="424" t="s">
        <v>158</v>
      </c>
      <c r="C90" s="425"/>
      <c r="D90" s="426"/>
    </row>
    <row r="91" spans="1:5" ht="15" customHeight="1">
      <c r="A91" s="160"/>
      <c r="B91" s="427"/>
      <c r="C91" s="428"/>
      <c r="D91" s="429"/>
    </row>
    <row r="92" spans="1:5" ht="15" customHeight="1">
      <c r="A92" s="161"/>
      <c r="B92" s="427"/>
      <c r="C92" s="428"/>
      <c r="D92" s="429"/>
    </row>
    <row r="93" spans="1:5" ht="15" customHeight="1">
      <c r="A93" s="161"/>
      <c r="B93" s="427"/>
      <c r="C93" s="428"/>
      <c r="D93" s="429"/>
    </row>
    <row r="94" spans="1:5">
      <c r="A94" s="161"/>
      <c r="B94" s="427"/>
      <c r="C94" s="428"/>
      <c r="D94" s="429"/>
    </row>
    <row r="95" spans="1:5">
      <c r="A95" s="162"/>
      <c r="B95" s="430"/>
      <c r="C95" s="431"/>
      <c r="D95" s="432"/>
    </row>
    <row r="96" spans="1:5">
      <c r="A96" s="163" t="s">
        <v>160</v>
      </c>
      <c r="B96" s="45" t="s">
        <v>161</v>
      </c>
      <c r="C96" s="46"/>
      <c r="D96" s="126"/>
    </row>
    <row r="97" spans="1:4">
      <c r="A97" s="74" t="s">
        <v>162</v>
      </c>
      <c r="B97" s="424" t="s">
        <v>199</v>
      </c>
      <c r="C97" s="425"/>
      <c r="D97" s="426"/>
    </row>
    <row r="98" spans="1:4">
      <c r="A98" s="161"/>
      <c r="B98" s="427"/>
      <c r="C98" s="428"/>
      <c r="D98" s="429"/>
    </row>
    <row r="99" spans="1:4">
      <c r="A99" s="161"/>
      <c r="B99" s="427"/>
      <c r="C99" s="428"/>
      <c r="D99" s="429"/>
    </row>
    <row r="100" spans="1:4">
      <c r="A100" s="161"/>
      <c r="B100" s="427"/>
      <c r="C100" s="428"/>
      <c r="D100" s="429"/>
    </row>
    <row r="101" spans="1:4">
      <c r="A101" s="161"/>
      <c r="B101" s="427"/>
      <c r="C101" s="428"/>
      <c r="D101" s="429"/>
    </row>
    <row r="102" spans="1:4">
      <c r="A102" s="161"/>
      <c r="B102" s="427"/>
      <c r="C102" s="428"/>
      <c r="D102" s="429"/>
    </row>
    <row r="103" spans="1:4">
      <c r="A103" s="74" t="s">
        <v>163</v>
      </c>
      <c r="B103" s="436" t="s">
        <v>164</v>
      </c>
      <c r="C103" s="437"/>
      <c r="D103" s="438"/>
    </row>
    <row r="104" spans="1:4">
      <c r="A104" s="74" t="s">
        <v>165</v>
      </c>
      <c r="B104" s="424" t="s">
        <v>201</v>
      </c>
      <c r="C104" s="425"/>
      <c r="D104" s="426"/>
    </row>
    <row r="105" spans="1:4">
      <c r="A105" s="161"/>
      <c r="B105" s="427"/>
      <c r="C105" s="428"/>
      <c r="D105" s="429"/>
    </row>
    <row r="106" spans="1:4">
      <c r="A106" s="161"/>
      <c r="B106" s="427"/>
      <c r="C106" s="428"/>
      <c r="D106" s="429"/>
    </row>
    <row r="107" spans="1:4">
      <c r="A107" s="162"/>
      <c r="B107" s="430"/>
      <c r="C107" s="431"/>
      <c r="D107" s="432"/>
    </row>
    <row r="108" spans="1:4">
      <c r="A108" s="77" t="s">
        <v>166</v>
      </c>
      <c r="B108" s="496" t="s">
        <v>193</v>
      </c>
      <c r="C108" s="497"/>
      <c r="D108" s="498"/>
    </row>
    <row r="109" spans="1:4">
      <c r="A109" s="75"/>
      <c r="B109" s="499"/>
      <c r="C109" s="500"/>
      <c r="D109" s="501"/>
    </row>
    <row r="110" spans="1:4" ht="26.25" customHeight="1">
      <c r="A110" s="164" t="s">
        <v>168</v>
      </c>
      <c r="B110" s="500" t="s">
        <v>194</v>
      </c>
      <c r="C110" s="500"/>
      <c r="D110" s="501"/>
    </row>
    <row r="111" spans="1:4">
      <c r="A111" s="74" t="s">
        <v>170</v>
      </c>
      <c r="B111" s="424" t="s">
        <v>173</v>
      </c>
      <c r="C111" s="425"/>
      <c r="D111" s="426"/>
    </row>
    <row r="112" spans="1:4">
      <c r="A112" s="162"/>
      <c r="B112" s="430"/>
      <c r="C112" s="431"/>
      <c r="D112" s="432"/>
    </row>
    <row r="113" spans="1:4">
      <c r="A113" s="74" t="s">
        <v>172</v>
      </c>
      <c r="B113" s="436" t="s">
        <v>175</v>
      </c>
      <c r="C113" s="437"/>
      <c r="D113" s="438"/>
    </row>
    <row r="114" spans="1:4">
      <c r="A114" s="79" t="s">
        <v>174</v>
      </c>
      <c r="B114" s="424" t="s">
        <v>167</v>
      </c>
      <c r="C114" s="425"/>
      <c r="D114" s="426"/>
    </row>
    <row r="115" spans="1:4">
      <c r="A115" s="77"/>
      <c r="B115" s="427"/>
      <c r="C115" s="428"/>
      <c r="D115" s="429"/>
    </row>
    <row r="116" spans="1:4">
      <c r="A116" s="75"/>
      <c r="B116" s="430"/>
      <c r="C116" s="431"/>
      <c r="D116" s="432"/>
    </row>
    <row r="117" spans="1:4">
      <c r="A117" s="74" t="s">
        <v>176</v>
      </c>
      <c r="B117" s="424" t="s">
        <v>169</v>
      </c>
      <c r="C117" s="425"/>
      <c r="D117" s="426"/>
    </row>
    <row r="118" spans="1:4">
      <c r="A118" s="162"/>
      <c r="B118" s="430"/>
      <c r="C118" s="431"/>
      <c r="D118" s="432"/>
    </row>
    <row r="119" spans="1:4">
      <c r="A119" s="74" t="s">
        <v>178</v>
      </c>
      <c r="B119" s="424" t="s">
        <v>171</v>
      </c>
      <c r="C119" s="425"/>
      <c r="D119" s="426"/>
    </row>
    <row r="120" spans="1:4">
      <c r="A120" s="162"/>
      <c r="B120" s="430"/>
      <c r="C120" s="431"/>
      <c r="D120" s="432"/>
    </row>
    <row r="121" spans="1:4">
      <c r="A121" s="74" t="s">
        <v>195</v>
      </c>
      <c r="B121" s="424" t="s">
        <v>177</v>
      </c>
      <c r="C121" s="425"/>
      <c r="D121" s="426"/>
    </row>
    <row r="122" spans="1:4">
      <c r="A122" s="162"/>
      <c r="B122" s="430"/>
      <c r="C122" s="431"/>
      <c r="D122" s="432"/>
    </row>
    <row r="123" spans="1:4" ht="17.25" customHeight="1" thickBot="1">
      <c r="A123" s="161" t="s">
        <v>182</v>
      </c>
      <c r="B123" s="452" t="s">
        <v>200</v>
      </c>
      <c r="C123" s="453"/>
      <c r="D123" s="454"/>
    </row>
    <row r="124" spans="1:4" ht="15.75" thickBot="1">
      <c r="A124" s="114" t="s">
        <v>48</v>
      </c>
      <c r="B124" s="108"/>
      <c r="C124" s="108"/>
      <c r="D124" s="115">
        <v>142845.65</v>
      </c>
    </row>
    <row r="125" spans="1:4" ht="15.75" thickBot="1">
      <c r="A125" s="73"/>
      <c r="B125" s="109"/>
      <c r="C125" s="109"/>
      <c r="D125" s="165"/>
    </row>
    <row r="126" spans="1:4" ht="15.75" thickBot="1">
      <c r="A126" s="530" t="s">
        <v>181</v>
      </c>
      <c r="B126" s="531"/>
      <c r="C126" s="531"/>
      <c r="D126" s="165"/>
    </row>
    <row r="127" spans="1:4" ht="15" customHeight="1">
      <c r="A127" s="219" t="s">
        <v>183</v>
      </c>
      <c r="B127" s="494" t="s">
        <v>1653</v>
      </c>
      <c r="C127" s="495"/>
      <c r="D127" s="165"/>
    </row>
    <row r="128" spans="1:4">
      <c r="A128" s="161"/>
      <c r="B128" s="427"/>
      <c r="C128" s="476"/>
      <c r="D128" s="116"/>
    </row>
    <row r="129" spans="1:4">
      <c r="A129" s="161"/>
      <c r="B129" s="427"/>
      <c r="C129" s="476"/>
      <c r="D129" s="116"/>
    </row>
    <row r="130" spans="1:4">
      <c r="A130" s="161"/>
      <c r="B130" s="427"/>
      <c r="C130" s="476"/>
      <c r="D130" s="116"/>
    </row>
    <row r="131" spans="1:4">
      <c r="A131" s="162"/>
      <c r="B131" s="430"/>
      <c r="C131" s="496"/>
      <c r="D131" s="154">
        <v>40674.44</v>
      </c>
    </row>
    <row r="132" spans="1:4">
      <c r="A132" s="74" t="s">
        <v>196</v>
      </c>
      <c r="B132" s="424" t="s">
        <v>311</v>
      </c>
      <c r="C132" s="493"/>
      <c r="D132" s="141"/>
    </row>
    <row r="133" spans="1:4">
      <c r="A133" s="162"/>
      <c r="B133" s="430"/>
      <c r="C133" s="496"/>
      <c r="D133" s="154">
        <v>1119.48</v>
      </c>
    </row>
    <row r="134" spans="1:4" ht="15.75" thickBot="1">
      <c r="A134" s="74" t="s">
        <v>197</v>
      </c>
      <c r="B134" s="424" t="s">
        <v>1651</v>
      </c>
      <c r="C134" s="493"/>
      <c r="D134" s="141">
        <v>22912.02</v>
      </c>
    </row>
    <row r="135" spans="1:4" ht="15.75" thickBot="1">
      <c r="A135" s="215" t="s">
        <v>48</v>
      </c>
      <c r="B135" s="108"/>
      <c r="C135" s="108"/>
      <c r="D135" s="115">
        <f>SUM(D127:D134)</f>
        <v>64705.94</v>
      </c>
    </row>
    <row r="136" spans="1:4">
      <c r="A136" s="522" t="s">
        <v>53</v>
      </c>
      <c r="B136" s="523"/>
      <c r="C136" s="46"/>
      <c r="D136" s="33">
        <f>SUM(D47,D78,D124,D135)</f>
        <v>848312.8</v>
      </c>
    </row>
    <row r="137" spans="1:4">
      <c r="A137" s="687" t="s">
        <v>1686</v>
      </c>
      <c r="B137" s="687"/>
      <c r="C137" s="687"/>
      <c r="D137" s="688">
        <v>3055279.5999999996</v>
      </c>
    </row>
    <row r="138" spans="1:4">
      <c r="A138" s="687"/>
      <c r="B138" s="687"/>
      <c r="C138" s="687"/>
      <c r="D138" s="688"/>
    </row>
    <row r="139" spans="1:4">
      <c r="A139" s="562" t="s">
        <v>1687</v>
      </c>
      <c r="B139" s="562"/>
      <c r="C139" s="562"/>
      <c r="D139" s="683">
        <v>700719.56</v>
      </c>
    </row>
    <row r="140" spans="1:4">
      <c r="A140" s="577"/>
      <c r="B140" s="577"/>
      <c r="C140" s="577"/>
      <c r="D140" s="471"/>
    </row>
    <row r="141" spans="1:4">
      <c r="A141" s="486" t="s">
        <v>1665</v>
      </c>
      <c r="B141" s="487"/>
      <c r="C141" s="488"/>
      <c r="D141" s="470">
        <v>262434.65999999997</v>
      </c>
    </row>
    <row r="142" spans="1:4" ht="15" customHeight="1">
      <c r="A142" s="489"/>
      <c r="B142" s="490"/>
      <c r="C142" s="491"/>
      <c r="D142" s="492"/>
    </row>
    <row r="143" spans="1:4">
      <c r="A143" s="29"/>
      <c r="B143" s="29"/>
      <c r="C143" s="29"/>
      <c r="D143" s="29"/>
    </row>
    <row r="144" spans="1:4">
      <c r="A144" s="29"/>
      <c r="B144" s="29"/>
      <c r="C144" s="29"/>
      <c r="D144" s="29"/>
    </row>
    <row r="145" spans="1:4" s="1" customFormat="1">
      <c r="A145" s="29"/>
      <c r="B145" s="29"/>
      <c r="C145" s="29"/>
      <c r="D145" s="29"/>
    </row>
    <row r="146" spans="1:4" s="1" customFormat="1">
      <c r="A146" s="29"/>
      <c r="B146" s="29"/>
      <c r="C146" s="29"/>
      <c r="D146" s="29"/>
    </row>
    <row r="147" spans="1:4">
      <c r="A147" s="29"/>
      <c r="B147" s="29"/>
      <c r="C147" s="29"/>
      <c r="D147" s="29"/>
    </row>
    <row r="148" spans="1:4">
      <c r="A148" s="29"/>
      <c r="B148" s="29"/>
      <c r="C148" s="29"/>
      <c r="D148" s="29"/>
    </row>
    <row r="149" spans="1:4">
      <c r="A149" s="29"/>
      <c r="B149" s="29"/>
      <c r="C149" s="29"/>
      <c r="D149" s="29"/>
    </row>
    <row r="156" spans="1:4" s="5" customFormat="1"/>
  </sheetData>
  <mergeCells count="54">
    <mergeCell ref="D137:D138"/>
    <mergeCell ref="A139:C140"/>
    <mergeCell ref="D139:D140"/>
    <mergeCell ref="B132:C133"/>
    <mergeCell ref="B134:C134"/>
    <mergeCell ref="B127:C131"/>
    <mergeCell ref="A136:B136"/>
    <mergeCell ref="A141:C142"/>
    <mergeCell ref="A137:C138"/>
    <mergeCell ref="D141:D142"/>
    <mergeCell ref="D55:D56"/>
    <mergeCell ref="B119:D120"/>
    <mergeCell ref="A71:B71"/>
    <mergeCell ref="A70:B70"/>
    <mergeCell ref="B110:D110"/>
    <mergeCell ref="B111:D112"/>
    <mergeCell ref="B113:D113"/>
    <mergeCell ref="B114:D116"/>
    <mergeCell ref="B117:D118"/>
    <mergeCell ref="A60:B60"/>
    <mergeCell ref="A74:B74"/>
    <mergeCell ref="A82:D82"/>
    <mergeCell ref="B85:D86"/>
    <mergeCell ref="A87:A89"/>
    <mergeCell ref="A55:B56"/>
    <mergeCell ref="C55:C56"/>
    <mergeCell ref="A1:D1"/>
    <mergeCell ref="A3:B3"/>
    <mergeCell ref="A76:B77"/>
    <mergeCell ref="A4:B4"/>
    <mergeCell ref="A5:B5"/>
    <mergeCell ref="A6:B6"/>
    <mergeCell ref="A7:B7"/>
    <mergeCell ref="A8:B8"/>
    <mergeCell ref="A9:B9"/>
    <mergeCell ref="A10:B10"/>
    <mergeCell ref="A11:D13"/>
    <mergeCell ref="A57:B57"/>
    <mergeCell ref="C58:C59"/>
    <mergeCell ref="D58:D59"/>
    <mergeCell ref="A62:B65"/>
    <mergeCell ref="C62:C65"/>
    <mergeCell ref="D62:D65"/>
    <mergeCell ref="A72:B72"/>
    <mergeCell ref="A67:B67"/>
    <mergeCell ref="B121:D122"/>
    <mergeCell ref="B123:D123"/>
    <mergeCell ref="A126:C126"/>
    <mergeCell ref="B87:D89"/>
    <mergeCell ref="B90:D95"/>
    <mergeCell ref="B97:D102"/>
    <mergeCell ref="B103:D103"/>
    <mergeCell ref="B104:D107"/>
    <mergeCell ref="B108:D109"/>
  </mergeCells>
  <pageMargins left="0.3" right="0.28999999999999998" top="0.62" bottom="0.63" header="0.62" footer="0.59"/>
  <pageSetup paperSize="9" orientation="portrait" r:id="rId1"/>
</worksheet>
</file>

<file path=xl/worksheets/sheet7.xml><?xml version="1.0" encoding="utf-8"?>
<worksheet xmlns="http://schemas.openxmlformats.org/spreadsheetml/2006/main" xmlns:r="http://schemas.openxmlformats.org/officeDocument/2006/relationships">
  <dimension ref="A1:F166"/>
  <sheetViews>
    <sheetView topLeftCell="A133" zoomScale="80" zoomScaleNormal="80" workbookViewId="0">
      <selection activeCell="A148" sqref="A148:D151"/>
    </sheetView>
  </sheetViews>
  <sheetFormatPr defaultRowHeight="15"/>
  <cols>
    <col min="1" max="1" width="13.28515625" customWidth="1"/>
    <col min="2" max="2" width="36.85546875" customWidth="1"/>
    <col min="3" max="3" width="21.5703125" customWidth="1"/>
    <col min="4" max="4" width="23.5703125" customWidth="1"/>
    <col min="5" max="5" width="11.140625" style="10" customWidth="1"/>
    <col min="6" max="6" width="11.7109375" bestFit="1" customWidth="1"/>
    <col min="7" max="7" width="11.42578125" bestFit="1" customWidth="1"/>
    <col min="8" max="8" width="10.28515625" bestFit="1" customWidth="1"/>
    <col min="9" max="9" width="11.42578125" bestFit="1" customWidth="1"/>
  </cols>
  <sheetData>
    <row r="1" spans="1:4">
      <c r="A1" s="473" t="s">
        <v>514</v>
      </c>
      <c r="B1" s="473"/>
      <c r="C1" s="473"/>
      <c r="D1" s="473"/>
    </row>
    <row r="2" spans="1:4" ht="15" customHeight="1">
      <c r="A2" s="30"/>
      <c r="B2" s="30"/>
      <c r="C2" s="30"/>
      <c r="D2" s="30"/>
    </row>
    <row r="3" spans="1:4">
      <c r="A3" s="474" t="s">
        <v>58</v>
      </c>
      <c r="B3" s="474"/>
      <c r="C3" s="30"/>
      <c r="D3" s="30"/>
    </row>
    <row r="4" spans="1:4">
      <c r="A4" s="481" t="s">
        <v>47</v>
      </c>
      <c r="B4" s="481"/>
      <c r="C4" s="30">
        <v>1974</v>
      </c>
      <c r="D4" s="30"/>
    </row>
    <row r="5" spans="1:4">
      <c r="A5" s="481" t="s">
        <v>44</v>
      </c>
      <c r="B5" s="481"/>
      <c r="C5" s="30">
        <v>90</v>
      </c>
      <c r="D5" s="30"/>
    </row>
    <row r="6" spans="1:4">
      <c r="A6" s="481" t="s">
        <v>45</v>
      </c>
      <c r="B6" s="481"/>
      <c r="C6" s="30">
        <v>5</v>
      </c>
      <c r="D6" s="30"/>
    </row>
    <row r="7" spans="1:4">
      <c r="A7" s="481" t="s">
        <v>46</v>
      </c>
      <c r="B7" s="481"/>
      <c r="C7" s="30">
        <v>6</v>
      </c>
      <c r="D7" s="30"/>
    </row>
    <row r="8" spans="1:4">
      <c r="A8" s="481" t="s">
        <v>51</v>
      </c>
      <c r="B8" s="481"/>
      <c r="C8" s="30">
        <v>4551.6000000000004</v>
      </c>
      <c r="D8" s="30"/>
    </row>
    <row r="9" spans="1:4">
      <c r="A9" s="481" t="s">
        <v>56</v>
      </c>
      <c r="B9" s="481"/>
      <c r="C9" s="30">
        <v>411.3</v>
      </c>
      <c r="D9" s="30"/>
    </row>
    <row r="10" spans="1:4">
      <c r="A10" s="481" t="s">
        <v>52</v>
      </c>
      <c r="B10" s="481"/>
      <c r="C10" s="30">
        <v>165</v>
      </c>
      <c r="D10" s="30"/>
    </row>
    <row r="11" spans="1:4">
      <c r="A11" s="479" t="s">
        <v>179</v>
      </c>
      <c r="B11" s="480"/>
      <c r="C11" s="480"/>
      <c r="D11" s="480"/>
    </row>
    <row r="12" spans="1:4" ht="15.75" thickBot="1">
      <c r="A12" s="480"/>
      <c r="B12" s="480"/>
      <c r="C12" s="480"/>
      <c r="D12" s="480"/>
    </row>
    <row r="13" spans="1:4">
      <c r="A13" s="81" t="s">
        <v>142</v>
      </c>
      <c r="B13" s="82"/>
      <c r="C13" s="82"/>
      <c r="D13" s="83"/>
    </row>
    <row r="14" spans="1:4">
      <c r="A14" s="84" t="s">
        <v>143</v>
      </c>
      <c r="B14" s="39"/>
      <c r="C14" s="39"/>
      <c r="D14" s="85"/>
    </row>
    <row r="15" spans="1:4">
      <c r="A15" s="86" t="s">
        <v>251</v>
      </c>
      <c r="B15" s="39"/>
      <c r="C15" s="39"/>
      <c r="D15" s="85"/>
    </row>
    <row r="16" spans="1:4">
      <c r="A16" s="172" t="s">
        <v>424</v>
      </c>
      <c r="B16" s="48" t="s">
        <v>1352</v>
      </c>
      <c r="C16" s="48"/>
      <c r="D16" s="105">
        <f>22478.27+342.65</f>
        <v>22820.920000000002</v>
      </c>
    </row>
    <row r="17" spans="1:4">
      <c r="A17" s="140" t="s">
        <v>1075</v>
      </c>
      <c r="B17" s="46" t="s">
        <v>1076</v>
      </c>
      <c r="C17" s="46"/>
      <c r="D17" s="175">
        <v>1388.35</v>
      </c>
    </row>
    <row r="18" spans="1:4">
      <c r="A18" s="86" t="s">
        <v>368</v>
      </c>
      <c r="B18" s="39"/>
      <c r="C18" s="39"/>
      <c r="D18" s="85"/>
    </row>
    <row r="19" spans="1:4">
      <c r="A19" s="87" t="s">
        <v>794</v>
      </c>
      <c r="B19" s="39" t="s">
        <v>795</v>
      </c>
      <c r="C19" s="39"/>
      <c r="D19" s="85"/>
    </row>
    <row r="20" spans="1:4">
      <c r="A20" s="226"/>
      <c r="B20" s="48" t="s">
        <v>796</v>
      </c>
      <c r="C20" s="48"/>
      <c r="D20" s="105">
        <v>5082.13</v>
      </c>
    </row>
    <row r="21" spans="1:4">
      <c r="A21" s="86" t="s">
        <v>253</v>
      </c>
      <c r="B21" s="39"/>
      <c r="C21" s="39"/>
      <c r="D21" s="85"/>
    </row>
    <row r="22" spans="1:4">
      <c r="A22" s="226" t="s">
        <v>797</v>
      </c>
      <c r="B22" s="48"/>
      <c r="C22" s="48"/>
      <c r="D22" s="207">
        <f>6428.55+1947.45</f>
        <v>8376</v>
      </c>
    </row>
    <row r="23" spans="1:4">
      <c r="A23" s="86" t="s">
        <v>234</v>
      </c>
      <c r="B23" s="39"/>
      <c r="C23" s="39"/>
      <c r="D23" s="85"/>
    </row>
    <row r="24" spans="1:4">
      <c r="A24" s="172" t="s">
        <v>920</v>
      </c>
      <c r="B24" s="48" t="s">
        <v>936</v>
      </c>
      <c r="C24" s="48"/>
      <c r="D24" s="105">
        <v>3799.97</v>
      </c>
    </row>
    <row r="25" spans="1:4">
      <c r="A25" s="86" t="s">
        <v>292</v>
      </c>
      <c r="B25" s="39"/>
      <c r="C25" s="39"/>
      <c r="D25" s="85"/>
    </row>
    <row r="26" spans="1:4">
      <c r="A26" s="172" t="s">
        <v>920</v>
      </c>
      <c r="B26" s="48" t="s">
        <v>935</v>
      </c>
      <c r="C26" s="48"/>
      <c r="D26" s="105">
        <v>2366.11</v>
      </c>
    </row>
    <row r="27" spans="1:4">
      <c r="A27" s="140" t="s">
        <v>1077</v>
      </c>
      <c r="B27" s="46" t="s">
        <v>1078</v>
      </c>
      <c r="C27" s="46"/>
      <c r="D27" s="175">
        <v>1785.99</v>
      </c>
    </row>
    <row r="28" spans="1:4">
      <c r="A28" s="84" t="s">
        <v>146</v>
      </c>
      <c r="B28" s="39"/>
      <c r="C28" s="39"/>
      <c r="D28" s="85"/>
    </row>
    <row r="29" spans="1:4">
      <c r="A29" s="86" t="s">
        <v>147</v>
      </c>
      <c r="B29" s="39"/>
      <c r="C29" s="39"/>
      <c r="D29" s="85"/>
    </row>
    <row r="30" spans="1:4">
      <c r="A30" s="87" t="s">
        <v>790</v>
      </c>
      <c r="B30" s="39" t="s">
        <v>791</v>
      </c>
      <c r="C30" s="39"/>
      <c r="D30" s="85"/>
    </row>
    <row r="31" spans="1:4">
      <c r="A31" s="87"/>
      <c r="B31" s="39" t="s">
        <v>792</v>
      </c>
      <c r="C31" s="39"/>
      <c r="D31" s="85"/>
    </row>
    <row r="32" spans="1:4">
      <c r="A32" s="172"/>
      <c r="B32" s="48" t="s">
        <v>793</v>
      </c>
      <c r="C32" s="48"/>
      <c r="D32" s="105">
        <v>1808.58</v>
      </c>
    </row>
    <row r="33" spans="1:5" s="4" customFormat="1">
      <c r="A33" s="140" t="s">
        <v>1069</v>
      </c>
      <c r="B33" s="46" t="s">
        <v>1070</v>
      </c>
      <c r="C33" s="46"/>
      <c r="D33" s="175">
        <v>651.65</v>
      </c>
      <c r="E33" s="199"/>
    </row>
    <row r="34" spans="1:5">
      <c r="A34" s="140" t="s">
        <v>1214</v>
      </c>
      <c r="B34" s="46" t="s">
        <v>1215</v>
      </c>
      <c r="C34" s="46"/>
      <c r="D34" s="175">
        <v>1886.73</v>
      </c>
    </row>
    <row r="35" spans="1:5">
      <c r="A35" s="86" t="s">
        <v>148</v>
      </c>
      <c r="B35" s="39"/>
      <c r="C35" s="39"/>
      <c r="D35" s="85"/>
    </row>
    <row r="36" spans="1:5">
      <c r="A36" s="87" t="s">
        <v>1216</v>
      </c>
      <c r="B36" s="39" t="s">
        <v>1217</v>
      </c>
      <c r="C36" s="39"/>
      <c r="D36" s="85"/>
    </row>
    <row r="37" spans="1:5">
      <c r="A37" s="87"/>
      <c r="B37" s="39" t="s">
        <v>1218</v>
      </c>
      <c r="C37" s="39"/>
      <c r="D37" s="85"/>
    </row>
    <row r="38" spans="1:5">
      <c r="A38" s="172"/>
      <c r="B38" s="48" t="s">
        <v>1219</v>
      </c>
      <c r="C38" s="48"/>
      <c r="D38" s="105">
        <v>7337.51</v>
      </c>
    </row>
    <row r="39" spans="1:5">
      <c r="A39" s="86" t="s">
        <v>149</v>
      </c>
      <c r="B39" s="39"/>
      <c r="C39" s="39"/>
      <c r="D39" s="85"/>
    </row>
    <row r="40" spans="1:5" s="4" customFormat="1">
      <c r="A40" s="172" t="s">
        <v>933</v>
      </c>
      <c r="B40" s="48" t="s">
        <v>934</v>
      </c>
      <c r="C40" s="48"/>
      <c r="D40" s="105">
        <v>981.84</v>
      </c>
      <c r="E40" s="199"/>
    </row>
    <row r="41" spans="1:5" s="4" customFormat="1">
      <c r="A41" s="140" t="s">
        <v>1069</v>
      </c>
      <c r="B41" s="46" t="s">
        <v>1070</v>
      </c>
      <c r="C41" s="46"/>
      <c r="D41" s="175">
        <v>651.65</v>
      </c>
      <c r="E41" s="199"/>
    </row>
    <row r="42" spans="1:5" s="4" customFormat="1">
      <c r="A42" s="87" t="s">
        <v>385</v>
      </c>
      <c r="B42" s="39" t="s">
        <v>1071</v>
      </c>
      <c r="C42" s="39"/>
      <c r="D42" s="85"/>
      <c r="E42" s="199"/>
    </row>
    <row r="43" spans="1:5" s="4" customFormat="1">
      <c r="A43" s="172"/>
      <c r="B43" s="48" t="s">
        <v>1072</v>
      </c>
      <c r="C43" s="48"/>
      <c r="D43" s="105">
        <v>2491.15</v>
      </c>
      <c r="E43" s="199"/>
    </row>
    <row r="44" spans="1:5" s="4" customFormat="1">
      <c r="A44" s="140" t="s">
        <v>1220</v>
      </c>
      <c r="B44" s="46" t="s">
        <v>646</v>
      </c>
      <c r="C44" s="46"/>
      <c r="D44" s="175">
        <v>943.38</v>
      </c>
      <c r="E44" s="199"/>
    </row>
    <row r="45" spans="1:5">
      <c r="A45" s="86" t="s">
        <v>150</v>
      </c>
      <c r="B45" s="39"/>
      <c r="C45" s="39"/>
      <c r="D45" s="85"/>
    </row>
    <row r="46" spans="1:5">
      <c r="A46" s="87" t="s">
        <v>356</v>
      </c>
      <c r="B46" s="39" t="s">
        <v>788</v>
      </c>
      <c r="C46" s="39"/>
      <c r="D46" s="85"/>
    </row>
    <row r="47" spans="1:5">
      <c r="A47" s="226"/>
      <c r="B47" s="48" t="s">
        <v>789</v>
      </c>
      <c r="C47" s="48"/>
      <c r="D47" s="105">
        <v>1788.34</v>
      </c>
    </row>
    <row r="48" spans="1:5">
      <c r="A48" s="140" t="s">
        <v>957</v>
      </c>
      <c r="B48" s="46" t="s">
        <v>1221</v>
      </c>
      <c r="C48" s="46"/>
      <c r="D48" s="175">
        <v>507.06</v>
      </c>
    </row>
    <row r="49" spans="1:4">
      <c r="A49" s="86" t="s">
        <v>151</v>
      </c>
      <c r="B49" s="39"/>
      <c r="C49" s="39"/>
      <c r="D49" s="85"/>
    </row>
    <row r="50" spans="1:4" ht="14.25" customHeight="1">
      <c r="A50" s="87" t="s">
        <v>1024</v>
      </c>
      <c r="B50" s="39" t="s">
        <v>1073</v>
      </c>
      <c r="C50" s="39"/>
      <c r="D50" s="85"/>
    </row>
    <row r="51" spans="1:4">
      <c r="A51" s="226"/>
      <c r="B51" s="48" t="s">
        <v>1074</v>
      </c>
      <c r="C51" s="48"/>
      <c r="D51" s="105">
        <v>1615.98</v>
      </c>
    </row>
    <row r="52" spans="1:4">
      <c r="A52" s="84" t="s">
        <v>235</v>
      </c>
      <c r="B52" s="39"/>
      <c r="C52" s="39"/>
      <c r="D52" s="85"/>
    </row>
    <row r="53" spans="1:4">
      <c r="A53" s="84" t="s">
        <v>425</v>
      </c>
      <c r="B53" s="39"/>
      <c r="C53" s="39"/>
      <c r="D53" s="85"/>
    </row>
    <row r="54" spans="1:4">
      <c r="A54" s="87" t="s">
        <v>415</v>
      </c>
      <c r="B54" s="39"/>
      <c r="C54" s="39"/>
      <c r="D54" s="85"/>
    </row>
    <row r="55" spans="1:4">
      <c r="A55" s="87" t="s">
        <v>408</v>
      </c>
      <c r="B55" s="39"/>
      <c r="C55" s="39"/>
      <c r="D55" s="85"/>
    </row>
    <row r="56" spans="1:4">
      <c r="A56" s="87" t="s">
        <v>426</v>
      </c>
      <c r="B56" s="39"/>
      <c r="C56" s="39"/>
      <c r="D56" s="85"/>
    </row>
    <row r="57" spans="1:4">
      <c r="A57" s="87" t="s">
        <v>416</v>
      </c>
      <c r="B57" s="39"/>
      <c r="C57" s="39"/>
      <c r="D57" s="85"/>
    </row>
    <row r="58" spans="1:4">
      <c r="A58" s="87" t="s">
        <v>427</v>
      </c>
      <c r="B58" s="39"/>
      <c r="C58" s="39"/>
      <c r="D58" s="85"/>
    </row>
    <row r="59" spans="1:4">
      <c r="A59" s="87" t="s">
        <v>530</v>
      </c>
      <c r="B59" s="39"/>
      <c r="C59" s="39"/>
      <c r="D59" s="85"/>
    </row>
    <row r="60" spans="1:4">
      <c r="A60" s="172" t="s">
        <v>428</v>
      </c>
      <c r="B60" s="48"/>
      <c r="C60" s="48"/>
      <c r="D60" s="105">
        <v>71395.59</v>
      </c>
    </row>
    <row r="61" spans="1:4">
      <c r="A61" s="84" t="s">
        <v>221</v>
      </c>
      <c r="B61" s="39"/>
      <c r="C61" s="39"/>
      <c r="D61" s="85"/>
    </row>
    <row r="62" spans="1:4">
      <c r="A62" s="172" t="s">
        <v>531</v>
      </c>
      <c r="B62" s="48"/>
      <c r="C62" s="48"/>
      <c r="D62" s="105">
        <v>4692.84</v>
      </c>
    </row>
    <row r="63" spans="1:4" ht="15.75" thickBot="1">
      <c r="A63" s="172" t="s">
        <v>798</v>
      </c>
      <c r="B63" s="48"/>
      <c r="C63" s="48"/>
      <c r="D63" s="105">
        <v>1992.83</v>
      </c>
    </row>
    <row r="64" spans="1:4" ht="15.75" thickBot="1">
      <c r="A64" s="88" t="s">
        <v>48</v>
      </c>
      <c r="B64" s="89"/>
      <c r="C64" s="89"/>
      <c r="D64" s="90">
        <f>SUM(D14:D63)</f>
        <v>144364.59999999998</v>
      </c>
    </row>
    <row r="65" spans="1:6" ht="15.75" thickBot="1">
      <c r="A65" s="34"/>
      <c r="B65" s="34"/>
      <c r="C65" s="34"/>
      <c r="D65" s="34"/>
    </row>
    <row r="66" spans="1:6">
      <c r="A66" s="81" t="s">
        <v>152</v>
      </c>
      <c r="B66" s="82"/>
      <c r="C66" s="91"/>
      <c r="D66" s="92"/>
    </row>
    <row r="67" spans="1:6">
      <c r="A67" s="86" t="s">
        <v>204</v>
      </c>
      <c r="B67" s="41"/>
      <c r="C67" s="64"/>
      <c r="D67" s="116">
        <v>100137.11</v>
      </c>
    </row>
    <row r="68" spans="1:6">
      <c r="A68" s="86" t="s">
        <v>50</v>
      </c>
      <c r="B68" s="39"/>
      <c r="C68" s="52"/>
      <c r="D68" s="93"/>
    </row>
    <row r="69" spans="1:6">
      <c r="A69" s="172" t="s">
        <v>322</v>
      </c>
      <c r="B69" s="48"/>
      <c r="C69" s="24" t="s">
        <v>1549</v>
      </c>
      <c r="D69" s="96"/>
    </row>
    <row r="70" spans="1:6">
      <c r="A70" s="140" t="s">
        <v>335</v>
      </c>
      <c r="B70" s="46"/>
      <c r="C70" s="22" t="s">
        <v>317</v>
      </c>
      <c r="D70" s="255"/>
    </row>
    <row r="71" spans="1:6">
      <c r="A71" s="256" t="s">
        <v>324</v>
      </c>
      <c r="B71" s="46"/>
      <c r="C71" s="22" t="s">
        <v>317</v>
      </c>
      <c r="D71" s="255"/>
    </row>
    <row r="72" spans="1:6">
      <c r="A72" s="256" t="s">
        <v>333</v>
      </c>
      <c r="B72" s="46"/>
      <c r="C72" s="22" t="s">
        <v>1550</v>
      </c>
      <c r="D72" s="255"/>
    </row>
    <row r="73" spans="1:6">
      <c r="A73" s="257" t="s">
        <v>326</v>
      </c>
      <c r="B73" s="258"/>
      <c r="C73" s="259" t="s">
        <v>41</v>
      </c>
      <c r="D73" s="260"/>
    </row>
    <row r="74" spans="1:6">
      <c r="A74" s="506" t="s">
        <v>327</v>
      </c>
      <c r="B74" s="507"/>
      <c r="C74" s="455" t="s">
        <v>40</v>
      </c>
      <c r="D74" s="457"/>
    </row>
    <row r="75" spans="1:6">
      <c r="A75" s="508"/>
      <c r="B75" s="509"/>
      <c r="C75" s="456"/>
      <c r="D75" s="458"/>
    </row>
    <row r="76" spans="1:6">
      <c r="A76" s="502" t="s">
        <v>329</v>
      </c>
      <c r="B76" s="503"/>
      <c r="C76" s="225" t="s">
        <v>40</v>
      </c>
      <c r="D76" s="260"/>
    </row>
    <row r="77" spans="1:6">
      <c r="A77" s="97" t="s">
        <v>330</v>
      </c>
      <c r="B77" s="54"/>
      <c r="C77" s="465" t="s">
        <v>41</v>
      </c>
      <c r="D77" s="457"/>
    </row>
    <row r="78" spans="1:6">
      <c r="A78" s="98" t="s">
        <v>331</v>
      </c>
      <c r="B78" s="55"/>
      <c r="C78" s="466"/>
      <c r="D78" s="458"/>
    </row>
    <row r="79" spans="1:6">
      <c r="A79" s="502" t="s">
        <v>338</v>
      </c>
      <c r="B79" s="503"/>
      <c r="C79" s="225" t="s">
        <v>39</v>
      </c>
      <c r="D79" s="260"/>
    </row>
    <row r="80" spans="1:6" s="5" customFormat="1">
      <c r="A80" s="100" t="s">
        <v>186</v>
      </c>
      <c r="B80" s="58"/>
      <c r="C80" s="60" t="s">
        <v>315</v>
      </c>
      <c r="D80" s="131">
        <v>27400.62</v>
      </c>
      <c r="E80" s="11"/>
      <c r="F80" s="12"/>
    </row>
    <row r="81" spans="1:6" s="5" customFormat="1">
      <c r="A81" s="461" t="s">
        <v>187</v>
      </c>
      <c r="B81" s="462"/>
      <c r="C81" s="60" t="s">
        <v>5</v>
      </c>
      <c r="D81" s="132">
        <v>781.92</v>
      </c>
    </row>
    <row r="82" spans="1:6" s="5" customFormat="1">
      <c r="A82" s="101" t="s">
        <v>222</v>
      </c>
      <c r="B82" s="32"/>
      <c r="C82" s="60" t="s">
        <v>1551</v>
      </c>
      <c r="D82" s="132">
        <v>10100.36</v>
      </c>
      <c r="E82" s="199"/>
      <c r="F82" s="199"/>
    </row>
    <row r="83" spans="1:6" s="5" customFormat="1">
      <c r="A83" s="461" t="s">
        <v>223</v>
      </c>
      <c r="B83" s="462"/>
      <c r="C83" s="60" t="s">
        <v>315</v>
      </c>
      <c r="D83" s="133">
        <v>23486.25</v>
      </c>
      <c r="E83" s="199"/>
      <c r="F83" s="4"/>
    </row>
    <row r="84" spans="1:6" s="5" customFormat="1">
      <c r="A84" s="100" t="s">
        <v>190</v>
      </c>
      <c r="B84" s="58"/>
      <c r="C84" s="60" t="s">
        <v>117</v>
      </c>
      <c r="D84" s="132">
        <v>2199.06</v>
      </c>
      <c r="E84" s="199"/>
      <c r="F84" s="4"/>
    </row>
    <row r="85" spans="1:6" s="5" customFormat="1">
      <c r="A85" s="100" t="s">
        <v>243</v>
      </c>
      <c r="B85" s="58"/>
      <c r="C85" s="60" t="s">
        <v>39</v>
      </c>
      <c r="D85" s="133">
        <v>3459.24</v>
      </c>
      <c r="E85" s="314"/>
      <c r="F85" s="4"/>
    </row>
    <row r="86" spans="1:6" s="5" customFormat="1">
      <c r="A86" s="461" t="s">
        <v>316</v>
      </c>
      <c r="B86" s="462"/>
      <c r="C86" s="60" t="s">
        <v>42</v>
      </c>
      <c r="D86" s="134">
        <v>29539.87</v>
      </c>
      <c r="E86" s="11"/>
    </row>
    <row r="87" spans="1:6">
      <c r="A87" s="103" t="s">
        <v>50</v>
      </c>
      <c r="B87" s="47"/>
      <c r="C87" s="26"/>
      <c r="D87" s="151"/>
    </row>
    <row r="88" spans="1:6" ht="15" customHeight="1">
      <c r="A88" s="475" t="s">
        <v>1329</v>
      </c>
      <c r="B88" s="476"/>
      <c r="C88" s="52"/>
      <c r="D88" s="80"/>
    </row>
    <row r="89" spans="1:6" ht="15.75" thickBot="1">
      <c r="A89" s="477"/>
      <c r="B89" s="478"/>
      <c r="C89" s="107"/>
      <c r="D89" s="85">
        <v>32538.95</v>
      </c>
    </row>
    <row r="90" spans="1:6" ht="15.75" thickBot="1">
      <c r="A90" s="114" t="s">
        <v>48</v>
      </c>
      <c r="B90" s="108"/>
      <c r="C90" s="108"/>
      <c r="D90" s="72">
        <f>SUM(D67,D80:D86)</f>
        <v>197104.43</v>
      </c>
    </row>
    <row r="91" spans="1:6">
      <c r="A91" s="65"/>
      <c r="B91" s="39"/>
      <c r="C91" s="39"/>
      <c r="D91" s="41"/>
    </row>
    <row r="92" spans="1:6">
      <c r="A92" s="433" t="s">
        <v>180</v>
      </c>
      <c r="B92" s="433"/>
      <c r="C92" s="433"/>
      <c r="D92" s="433"/>
    </row>
    <row r="93" spans="1:6" ht="15" customHeight="1" thickBot="1">
      <c r="A93" s="143"/>
      <c r="B93" s="143"/>
      <c r="C93" s="143"/>
      <c r="D93" s="143"/>
    </row>
    <row r="94" spans="1:6">
      <c r="A94" s="156" t="s">
        <v>130</v>
      </c>
      <c r="B94" s="122" t="s">
        <v>156</v>
      </c>
      <c r="C94" s="123"/>
      <c r="D94" s="124"/>
    </row>
    <row r="95" spans="1:6">
      <c r="A95" s="157" t="s">
        <v>131</v>
      </c>
      <c r="B95" s="424" t="s">
        <v>198</v>
      </c>
      <c r="C95" s="425"/>
      <c r="D95" s="426"/>
    </row>
    <row r="96" spans="1:6">
      <c r="A96" s="164"/>
      <c r="B96" s="427"/>
      <c r="C96" s="428"/>
      <c r="D96" s="429"/>
    </row>
    <row r="97" spans="1:4">
      <c r="A97" s="158"/>
      <c r="B97" s="430"/>
      <c r="C97" s="431"/>
      <c r="D97" s="432"/>
    </row>
    <row r="98" spans="1:4" ht="15" customHeight="1">
      <c r="A98" s="483" t="s">
        <v>132</v>
      </c>
      <c r="B98" s="424" t="s">
        <v>157</v>
      </c>
      <c r="C98" s="425"/>
      <c r="D98" s="426"/>
    </row>
    <row r="99" spans="1:4">
      <c r="A99" s="483"/>
      <c r="B99" s="427"/>
      <c r="C99" s="428"/>
      <c r="D99" s="429"/>
    </row>
    <row r="100" spans="1:4" ht="15" customHeight="1">
      <c r="A100" s="484"/>
      <c r="B100" s="430"/>
      <c r="C100" s="431"/>
      <c r="D100" s="432"/>
    </row>
    <row r="101" spans="1:4">
      <c r="A101" s="159" t="s">
        <v>159</v>
      </c>
      <c r="B101" s="424" t="s">
        <v>158</v>
      </c>
      <c r="C101" s="425"/>
      <c r="D101" s="426"/>
    </row>
    <row r="102" spans="1:4">
      <c r="A102" s="160"/>
      <c r="B102" s="427"/>
      <c r="C102" s="428"/>
      <c r="D102" s="429"/>
    </row>
    <row r="103" spans="1:4">
      <c r="A103" s="161"/>
      <c r="B103" s="427"/>
      <c r="C103" s="428"/>
      <c r="D103" s="429"/>
    </row>
    <row r="104" spans="1:4">
      <c r="A104" s="161"/>
      <c r="B104" s="427"/>
      <c r="C104" s="428"/>
      <c r="D104" s="429"/>
    </row>
    <row r="105" spans="1:4">
      <c r="A105" s="161"/>
      <c r="B105" s="427"/>
      <c r="C105" s="428"/>
      <c r="D105" s="429"/>
    </row>
    <row r="106" spans="1:4" ht="19.5" customHeight="1">
      <c r="A106" s="162"/>
      <c r="B106" s="430"/>
      <c r="C106" s="431"/>
      <c r="D106" s="432"/>
    </row>
    <row r="107" spans="1:4">
      <c r="A107" s="163" t="s">
        <v>160</v>
      </c>
      <c r="B107" s="45" t="s">
        <v>161</v>
      </c>
      <c r="C107" s="46"/>
      <c r="D107" s="126"/>
    </row>
    <row r="108" spans="1:4">
      <c r="A108" s="74" t="s">
        <v>162</v>
      </c>
      <c r="B108" s="424" t="s">
        <v>199</v>
      </c>
      <c r="C108" s="425"/>
      <c r="D108" s="426"/>
    </row>
    <row r="109" spans="1:4">
      <c r="A109" s="161"/>
      <c r="B109" s="427"/>
      <c r="C109" s="428"/>
      <c r="D109" s="429"/>
    </row>
    <row r="110" spans="1:4">
      <c r="A110" s="161"/>
      <c r="B110" s="427"/>
      <c r="C110" s="428"/>
      <c r="D110" s="429"/>
    </row>
    <row r="111" spans="1:4">
      <c r="A111" s="161"/>
      <c r="B111" s="427"/>
      <c r="C111" s="428"/>
      <c r="D111" s="429"/>
    </row>
    <row r="112" spans="1:4">
      <c r="A112" s="161"/>
      <c r="B112" s="427"/>
      <c r="C112" s="428"/>
      <c r="D112" s="429"/>
    </row>
    <row r="113" spans="1:4">
      <c r="A113" s="161"/>
      <c r="B113" s="427"/>
      <c r="C113" s="428"/>
      <c r="D113" s="429"/>
    </row>
    <row r="114" spans="1:4">
      <c r="A114" s="74" t="s">
        <v>163</v>
      </c>
      <c r="B114" s="436" t="s">
        <v>164</v>
      </c>
      <c r="C114" s="437"/>
      <c r="D114" s="438"/>
    </row>
    <row r="115" spans="1:4">
      <c r="A115" s="74" t="s">
        <v>165</v>
      </c>
      <c r="B115" s="424" t="s">
        <v>201</v>
      </c>
      <c r="C115" s="425"/>
      <c r="D115" s="426"/>
    </row>
    <row r="116" spans="1:4">
      <c r="A116" s="161"/>
      <c r="B116" s="427"/>
      <c r="C116" s="428"/>
      <c r="D116" s="429"/>
    </row>
    <row r="117" spans="1:4">
      <c r="A117" s="161"/>
      <c r="B117" s="427"/>
      <c r="C117" s="428"/>
      <c r="D117" s="429"/>
    </row>
    <row r="118" spans="1:4">
      <c r="A118" s="162"/>
      <c r="B118" s="430"/>
      <c r="C118" s="431"/>
      <c r="D118" s="432"/>
    </row>
    <row r="119" spans="1:4">
      <c r="A119" s="79" t="s">
        <v>166</v>
      </c>
      <c r="B119" s="499" t="s">
        <v>193</v>
      </c>
      <c r="C119" s="500"/>
      <c r="D119" s="501"/>
    </row>
    <row r="120" spans="1:4">
      <c r="A120" s="75"/>
      <c r="B120" s="499"/>
      <c r="C120" s="500"/>
      <c r="D120" s="501"/>
    </row>
    <row r="121" spans="1:4" ht="30.75" customHeight="1">
      <c r="A121" s="272" t="s">
        <v>168</v>
      </c>
      <c r="B121" s="500" t="s">
        <v>194</v>
      </c>
      <c r="C121" s="500"/>
      <c r="D121" s="501"/>
    </row>
    <row r="122" spans="1:4">
      <c r="A122" s="74" t="s">
        <v>170</v>
      </c>
      <c r="B122" s="424" t="s">
        <v>173</v>
      </c>
      <c r="C122" s="425"/>
      <c r="D122" s="426"/>
    </row>
    <row r="123" spans="1:4">
      <c r="A123" s="162"/>
      <c r="B123" s="430"/>
      <c r="C123" s="431"/>
      <c r="D123" s="432"/>
    </row>
    <row r="124" spans="1:4">
      <c r="A124" s="74" t="s">
        <v>172</v>
      </c>
      <c r="B124" s="436" t="s">
        <v>175</v>
      </c>
      <c r="C124" s="437"/>
      <c r="D124" s="438"/>
    </row>
    <row r="125" spans="1:4">
      <c r="A125" s="79" t="s">
        <v>174</v>
      </c>
      <c r="B125" s="424" t="s">
        <v>167</v>
      </c>
      <c r="C125" s="425"/>
      <c r="D125" s="426"/>
    </row>
    <row r="126" spans="1:4">
      <c r="A126" s="77"/>
      <c r="B126" s="427"/>
      <c r="C126" s="428"/>
      <c r="D126" s="429"/>
    </row>
    <row r="127" spans="1:4">
      <c r="A127" s="75"/>
      <c r="B127" s="430"/>
      <c r="C127" s="431"/>
      <c r="D127" s="432"/>
    </row>
    <row r="128" spans="1:4">
      <c r="A128" s="161" t="s">
        <v>176</v>
      </c>
      <c r="B128" s="424" t="s">
        <v>169</v>
      </c>
      <c r="C128" s="425"/>
      <c r="D128" s="426"/>
    </row>
    <row r="129" spans="1:4">
      <c r="A129" s="162"/>
      <c r="B129" s="430"/>
      <c r="C129" s="431"/>
      <c r="D129" s="432"/>
    </row>
    <row r="130" spans="1:4">
      <c r="A130" s="74" t="s">
        <v>178</v>
      </c>
      <c r="B130" s="424" t="s">
        <v>171</v>
      </c>
      <c r="C130" s="425"/>
      <c r="D130" s="426"/>
    </row>
    <row r="131" spans="1:4">
      <c r="A131" s="162"/>
      <c r="B131" s="430"/>
      <c r="C131" s="431"/>
      <c r="D131" s="432"/>
    </row>
    <row r="132" spans="1:4">
      <c r="A132" s="74" t="s">
        <v>195</v>
      </c>
      <c r="B132" s="424" t="s">
        <v>177</v>
      </c>
      <c r="C132" s="425"/>
      <c r="D132" s="426"/>
    </row>
    <row r="133" spans="1:4">
      <c r="A133" s="162"/>
      <c r="B133" s="430"/>
      <c r="C133" s="431"/>
      <c r="D133" s="432"/>
    </row>
    <row r="134" spans="1:4" ht="27.75" customHeight="1" thickBot="1">
      <c r="A134" s="161" t="s">
        <v>182</v>
      </c>
      <c r="B134" s="452" t="s">
        <v>200</v>
      </c>
      <c r="C134" s="453"/>
      <c r="D134" s="454"/>
    </row>
    <row r="135" spans="1:4" ht="15.75" thickBot="1">
      <c r="A135" s="114" t="s">
        <v>48</v>
      </c>
      <c r="B135" s="108"/>
      <c r="C135" s="108"/>
      <c r="D135" s="115">
        <v>87117.62</v>
      </c>
    </row>
    <row r="136" spans="1:4" ht="15.75" thickBot="1">
      <c r="A136" s="530" t="s">
        <v>181</v>
      </c>
      <c r="B136" s="531"/>
      <c r="C136" s="531"/>
      <c r="D136" s="165"/>
    </row>
    <row r="137" spans="1:4" ht="15" customHeight="1">
      <c r="A137" s="219" t="s">
        <v>183</v>
      </c>
      <c r="B137" s="494" t="s">
        <v>1653</v>
      </c>
      <c r="C137" s="495"/>
      <c r="D137" s="165"/>
    </row>
    <row r="138" spans="1:4">
      <c r="A138" s="161"/>
      <c r="B138" s="427"/>
      <c r="C138" s="476"/>
      <c r="D138" s="116"/>
    </row>
    <row r="139" spans="1:4">
      <c r="A139" s="161"/>
      <c r="B139" s="427"/>
      <c r="C139" s="476"/>
      <c r="D139" s="116"/>
    </row>
    <row r="140" spans="1:4">
      <c r="A140" s="161"/>
      <c r="B140" s="427"/>
      <c r="C140" s="476"/>
      <c r="D140" s="116"/>
    </row>
    <row r="141" spans="1:4">
      <c r="A141" s="161"/>
      <c r="B141" s="427"/>
      <c r="C141" s="476"/>
      <c r="D141" s="116"/>
    </row>
    <row r="142" spans="1:4">
      <c r="A142" s="162"/>
      <c r="B142" s="430"/>
      <c r="C142" s="496"/>
      <c r="D142" s="154">
        <v>24806.22</v>
      </c>
    </row>
    <row r="143" spans="1:4">
      <c r="A143" s="74" t="s">
        <v>196</v>
      </c>
      <c r="B143" s="424" t="s">
        <v>311</v>
      </c>
      <c r="C143" s="493"/>
      <c r="D143" s="141"/>
    </row>
    <row r="144" spans="1:4">
      <c r="A144" s="162"/>
      <c r="B144" s="430"/>
      <c r="C144" s="496"/>
      <c r="D144" s="154">
        <v>682.74</v>
      </c>
    </row>
    <row r="145" spans="1:4" ht="15.75" thickBot="1">
      <c r="A145" s="74" t="s">
        <v>197</v>
      </c>
      <c r="B145" s="424" t="s">
        <v>1651</v>
      </c>
      <c r="C145" s="493"/>
      <c r="D145" s="141">
        <v>13973.41</v>
      </c>
    </row>
    <row r="146" spans="1:4" ht="15.75" thickBot="1">
      <c r="A146" s="215" t="s">
        <v>48</v>
      </c>
      <c r="B146" s="108"/>
      <c r="C146" s="108"/>
      <c r="D146" s="115">
        <f>SUM(D137:D145)</f>
        <v>39462.370000000003</v>
      </c>
    </row>
    <row r="147" spans="1:4">
      <c r="A147" s="522" t="s">
        <v>53</v>
      </c>
      <c r="B147" s="523"/>
      <c r="C147" s="46"/>
      <c r="D147" s="33">
        <f>SUM(D64,D90,D135,D146)</f>
        <v>468049.01999999996</v>
      </c>
    </row>
    <row r="148" spans="1:4">
      <c r="A148" s="687" t="s">
        <v>1686</v>
      </c>
      <c r="B148" s="687"/>
      <c r="C148" s="687"/>
      <c r="D148" s="688">
        <v>1715257.1099999999</v>
      </c>
    </row>
    <row r="149" spans="1:4">
      <c r="A149" s="687"/>
      <c r="B149" s="687"/>
      <c r="C149" s="687"/>
      <c r="D149" s="688"/>
    </row>
    <row r="150" spans="1:4">
      <c r="A150" s="562" t="s">
        <v>1687</v>
      </c>
      <c r="B150" s="562"/>
      <c r="C150" s="562"/>
      <c r="D150" s="683">
        <v>369479.24</v>
      </c>
    </row>
    <row r="151" spans="1:4">
      <c r="A151" s="577"/>
      <c r="B151" s="577"/>
      <c r="C151" s="577"/>
      <c r="D151" s="471"/>
    </row>
    <row r="152" spans="1:4">
      <c r="A152" s="486" t="s">
        <v>1665</v>
      </c>
      <c r="B152" s="487"/>
      <c r="C152" s="488"/>
      <c r="D152" s="470">
        <v>156657.09</v>
      </c>
    </row>
    <row r="153" spans="1:4">
      <c r="A153" s="489"/>
      <c r="B153" s="490"/>
      <c r="C153" s="491"/>
      <c r="D153" s="492"/>
    </row>
    <row r="154" spans="1:4">
      <c r="A154" s="29"/>
      <c r="B154" s="29"/>
      <c r="C154" s="29"/>
      <c r="D154" s="29"/>
    </row>
    <row r="155" spans="1:4">
      <c r="A155" s="29"/>
      <c r="B155" s="29"/>
      <c r="C155" s="29"/>
      <c r="D155" s="29"/>
    </row>
    <row r="156" spans="1:4">
      <c r="A156" s="29"/>
      <c r="B156" s="29"/>
      <c r="C156" s="29"/>
      <c r="D156" s="29"/>
    </row>
    <row r="158" spans="1:4">
      <c r="A158" s="29"/>
      <c r="B158" s="29"/>
      <c r="C158" s="29"/>
      <c r="D158" s="29"/>
    </row>
    <row r="162" spans="1:5">
      <c r="A162" s="29"/>
      <c r="B162" s="29"/>
      <c r="C162" s="29"/>
      <c r="D162" s="29"/>
    </row>
    <row r="163" spans="1:5">
      <c r="A163" s="29"/>
      <c r="B163" s="29"/>
      <c r="C163" s="29"/>
      <c r="D163" s="29"/>
    </row>
    <row r="166" spans="1:5" s="5" customFormat="1">
      <c r="E166" s="11"/>
    </row>
  </sheetData>
  <mergeCells count="49">
    <mergeCell ref="A148:C149"/>
    <mergeCell ref="D148:D149"/>
    <mergeCell ref="A150:C151"/>
    <mergeCell ref="D150:D151"/>
    <mergeCell ref="A88:B89"/>
    <mergeCell ref="A81:B81"/>
    <mergeCell ref="A83:B83"/>
    <mergeCell ref="A136:C136"/>
    <mergeCell ref="B137:C142"/>
    <mergeCell ref="B124:D124"/>
    <mergeCell ref="B125:D127"/>
    <mergeCell ref="B128:D129"/>
    <mergeCell ref="B130:D131"/>
    <mergeCell ref="B132:D133"/>
    <mergeCell ref="B134:D134"/>
    <mergeCell ref="A147:B147"/>
    <mergeCell ref="A152:C153"/>
    <mergeCell ref="D152:D153"/>
    <mergeCell ref="A7:B7"/>
    <mergeCell ref="A8:B8"/>
    <mergeCell ref="A9:B9"/>
    <mergeCell ref="A10:B10"/>
    <mergeCell ref="B143:C144"/>
    <mergeCell ref="B145:C145"/>
    <mergeCell ref="A11:D12"/>
    <mergeCell ref="A74:B75"/>
    <mergeCell ref="C74:C75"/>
    <mergeCell ref="D74:D75"/>
    <mergeCell ref="A1:D1"/>
    <mergeCell ref="A3:B3"/>
    <mergeCell ref="A4:B4"/>
    <mergeCell ref="A5:B5"/>
    <mergeCell ref="A6:B6"/>
    <mergeCell ref="A76:B76"/>
    <mergeCell ref="C77:C78"/>
    <mergeCell ref="D77:D78"/>
    <mergeCell ref="B121:D121"/>
    <mergeCell ref="B122:D123"/>
    <mergeCell ref="A79:B79"/>
    <mergeCell ref="B114:D114"/>
    <mergeCell ref="B115:D118"/>
    <mergeCell ref="B119:D120"/>
    <mergeCell ref="A86:B86"/>
    <mergeCell ref="A92:D92"/>
    <mergeCell ref="B95:D97"/>
    <mergeCell ref="A98:A100"/>
    <mergeCell ref="B98:D100"/>
    <mergeCell ref="B101:D106"/>
    <mergeCell ref="B108:D113"/>
  </mergeCells>
  <pageMargins left="0.51" right="0.2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F141"/>
  <sheetViews>
    <sheetView topLeftCell="A115" zoomScale="80" zoomScaleNormal="80" workbookViewId="0">
      <selection activeCell="A118" sqref="A118:D121"/>
    </sheetView>
  </sheetViews>
  <sheetFormatPr defaultRowHeight="15"/>
  <cols>
    <col min="1" max="1" width="9.5703125" bestFit="1" customWidth="1"/>
    <col min="2" max="2" width="36.28515625" customWidth="1"/>
    <col min="3" max="3" width="25.140625" customWidth="1"/>
    <col min="4" max="4" width="21.140625" customWidth="1"/>
    <col min="5" max="6" width="10.28515625" style="29" bestFit="1" customWidth="1"/>
    <col min="7" max="7" width="11.140625" customWidth="1"/>
    <col min="8" max="8" width="10.42578125" customWidth="1"/>
    <col min="9" max="9" width="10.28515625" bestFit="1" customWidth="1"/>
  </cols>
  <sheetData>
    <row r="1" spans="1:4" ht="15" customHeight="1">
      <c r="A1" s="473" t="s">
        <v>514</v>
      </c>
      <c r="B1" s="473"/>
      <c r="C1" s="473"/>
      <c r="D1" s="473"/>
    </row>
    <row r="2" spans="1:4">
      <c r="A2" s="30"/>
      <c r="B2" s="30"/>
      <c r="C2" s="30"/>
      <c r="D2" s="30"/>
    </row>
    <row r="3" spans="1:4">
      <c r="A3" s="474" t="s">
        <v>87</v>
      </c>
      <c r="B3" s="474"/>
      <c r="C3" s="30"/>
      <c r="D3" s="30"/>
    </row>
    <row r="4" spans="1:4">
      <c r="A4" s="481" t="s">
        <v>47</v>
      </c>
      <c r="B4" s="481"/>
      <c r="C4" s="30">
        <v>1989</v>
      </c>
      <c r="D4" s="30"/>
    </row>
    <row r="5" spans="1:4">
      <c r="A5" s="481" t="s">
        <v>44</v>
      </c>
      <c r="B5" s="481"/>
      <c r="C5" s="30">
        <v>36</v>
      </c>
      <c r="D5" s="30"/>
    </row>
    <row r="6" spans="1:4">
      <c r="A6" s="481" t="s">
        <v>45</v>
      </c>
      <c r="B6" s="481"/>
      <c r="C6" s="30">
        <v>9</v>
      </c>
      <c r="D6" s="30"/>
    </row>
    <row r="7" spans="1:4">
      <c r="A7" s="481" t="s">
        <v>46</v>
      </c>
      <c r="B7" s="481"/>
      <c r="C7" s="30">
        <v>1</v>
      </c>
      <c r="D7" s="30"/>
    </row>
    <row r="8" spans="1:4">
      <c r="A8" s="481" t="s">
        <v>51</v>
      </c>
      <c r="B8" s="481"/>
      <c r="C8" s="30">
        <v>2072.9</v>
      </c>
      <c r="D8" s="30"/>
    </row>
    <row r="9" spans="1:4">
      <c r="A9" s="481" t="s">
        <v>56</v>
      </c>
      <c r="B9" s="481"/>
      <c r="C9" s="30">
        <v>276.60000000000002</v>
      </c>
      <c r="D9" s="30"/>
    </row>
    <row r="10" spans="1:4">
      <c r="A10" s="481" t="s">
        <v>52</v>
      </c>
      <c r="B10" s="481"/>
      <c r="C10" s="30">
        <v>88</v>
      </c>
      <c r="D10" s="30"/>
    </row>
    <row r="11" spans="1:4">
      <c r="A11" s="29"/>
      <c r="B11" s="29"/>
      <c r="C11" s="29"/>
      <c r="D11" s="29"/>
    </row>
    <row r="12" spans="1:4">
      <c r="A12" s="479" t="s">
        <v>179</v>
      </c>
      <c r="B12" s="479"/>
      <c r="C12" s="479"/>
      <c r="D12" s="479"/>
    </row>
    <row r="13" spans="1:4">
      <c r="A13" s="479"/>
      <c r="B13" s="479"/>
      <c r="C13" s="479"/>
      <c r="D13" s="479"/>
    </row>
    <row r="14" spans="1:4" ht="15.75" thickBot="1">
      <c r="A14" s="144"/>
      <c r="B14" s="144"/>
      <c r="C14" s="144"/>
      <c r="D14" s="144"/>
    </row>
    <row r="15" spans="1:4">
      <c r="A15" s="81" t="s">
        <v>142</v>
      </c>
      <c r="B15" s="82"/>
      <c r="C15" s="82"/>
      <c r="D15" s="83"/>
    </row>
    <row r="16" spans="1:4">
      <c r="A16" s="84" t="s">
        <v>143</v>
      </c>
      <c r="B16" s="39"/>
      <c r="C16" s="39"/>
      <c r="D16" s="85"/>
    </row>
    <row r="17" spans="1:4">
      <c r="A17" s="86" t="s">
        <v>237</v>
      </c>
      <c r="B17" s="39"/>
      <c r="C17" s="39"/>
      <c r="D17" s="85"/>
    </row>
    <row r="18" spans="1:4">
      <c r="A18" s="172" t="s">
        <v>706</v>
      </c>
      <c r="B18" s="48"/>
      <c r="C18" s="48"/>
      <c r="D18" s="105">
        <v>3935.76</v>
      </c>
    </row>
    <row r="19" spans="1:4">
      <c r="A19" s="103" t="s">
        <v>996</v>
      </c>
      <c r="B19" s="47"/>
      <c r="C19" s="47"/>
      <c r="D19" s="155"/>
    </row>
    <row r="20" spans="1:4">
      <c r="A20" s="172" t="s">
        <v>1495</v>
      </c>
      <c r="B20" s="48" t="s">
        <v>997</v>
      </c>
      <c r="C20" s="48"/>
      <c r="D20" s="105">
        <v>6041.83</v>
      </c>
    </row>
    <row r="21" spans="1:4">
      <c r="A21" s="86" t="s">
        <v>614</v>
      </c>
      <c r="B21" s="39"/>
      <c r="C21" s="39"/>
      <c r="D21" s="85"/>
    </row>
    <row r="22" spans="1:4">
      <c r="A22" s="84" t="s">
        <v>447</v>
      </c>
      <c r="B22" s="39"/>
      <c r="C22" s="39"/>
      <c r="D22" s="85"/>
    </row>
    <row r="23" spans="1:4">
      <c r="A23" s="87" t="s">
        <v>415</v>
      </c>
      <c r="B23" s="39"/>
      <c r="C23" s="39"/>
      <c r="D23" s="85"/>
    </row>
    <row r="24" spans="1:4">
      <c r="A24" s="87" t="s">
        <v>408</v>
      </c>
      <c r="B24" s="39"/>
      <c r="C24" s="39"/>
      <c r="D24" s="85"/>
    </row>
    <row r="25" spans="1:4">
      <c r="A25" s="87" t="s">
        <v>476</v>
      </c>
      <c r="B25" s="39"/>
      <c r="C25" s="39"/>
      <c r="D25" s="85"/>
    </row>
    <row r="26" spans="1:4">
      <c r="A26" s="87" t="s">
        <v>454</v>
      </c>
      <c r="B26" s="39"/>
      <c r="C26" s="39"/>
      <c r="D26" s="85"/>
    </row>
    <row r="27" spans="1:4">
      <c r="A27" s="87" t="s">
        <v>443</v>
      </c>
      <c r="B27" s="39"/>
      <c r="C27" s="39"/>
      <c r="D27" s="85"/>
    </row>
    <row r="28" spans="1:4">
      <c r="A28" s="87" t="s">
        <v>477</v>
      </c>
      <c r="B28" s="39"/>
      <c r="C28" s="39"/>
      <c r="D28" s="85"/>
    </row>
    <row r="29" spans="1:4" ht="15.75" thickBot="1">
      <c r="A29" s="87" t="s">
        <v>478</v>
      </c>
      <c r="B29" s="39"/>
      <c r="C29" s="39"/>
      <c r="D29" s="85">
        <v>27005.82</v>
      </c>
    </row>
    <row r="30" spans="1:4" ht="15.75" thickBot="1">
      <c r="A30" s="88" t="s">
        <v>48</v>
      </c>
      <c r="B30" s="89"/>
      <c r="C30" s="89"/>
      <c r="D30" s="90">
        <f>SUM(D16:D29)</f>
        <v>36983.410000000003</v>
      </c>
    </row>
    <row r="31" spans="1:4">
      <c r="A31" s="34"/>
      <c r="B31" s="34"/>
      <c r="C31" s="34"/>
      <c r="D31" s="34"/>
    </row>
    <row r="32" spans="1:4">
      <c r="A32" s="34"/>
      <c r="B32" s="34"/>
      <c r="C32" s="34"/>
      <c r="D32" s="34"/>
    </row>
    <row r="33" spans="1:4" ht="15.75" thickBot="1">
      <c r="A33" s="34"/>
      <c r="B33" s="34"/>
      <c r="C33" s="34"/>
      <c r="D33" s="34"/>
    </row>
    <row r="34" spans="1:4">
      <c r="A34" s="81" t="s">
        <v>152</v>
      </c>
      <c r="B34" s="82"/>
      <c r="C34" s="91"/>
      <c r="D34" s="92"/>
    </row>
    <row r="35" spans="1:4">
      <c r="A35" s="86" t="s">
        <v>204</v>
      </c>
      <c r="B35" s="41"/>
      <c r="C35" s="64"/>
      <c r="D35" s="130">
        <v>51601.08</v>
      </c>
    </row>
    <row r="36" spans="1:4">
      <c r="A36" s="86" t="s">
        <v>50</v>
      </c>
      <c r="B36" s="39"/>
      <c r="C36" s="52"/>
      <c r="D36" s="93"/>
    </row>
    <row r="37" spans="1:4">
      <c r="A37" s="172" t="s">
        <v>322</v>
      </c>
      <c r="B37" s="48"/>
      <c r="C37" s="24" t="s">
        <v>1593</v>
      </c>
      <c r="D37" s="96"/>
    </row>
    <row r="38" spans="1:4">
      <c r="A38" s="257" t="s">
        <v>326</v>
      </c>
      <c r="B38" s="258"/>
      <c r="C38" s="259" t="s">
        <v>41</v>
      </c>
      <c r="D38" s="260"/>
    </row>
    <row r="39" spans="1:4">
      <c r="A39" s="506" t="s">
        <v>327</v>
      </c>
      <c r="B39" s="507"/>
      <c r="C39" s="455" t="s">
        <v>40</v>
      </c>
      <c r="D39" s="457"/>
    </row>
    <row r="40" spans="1:4">
      <c r="A40" s="508"/>
      <c r="B40" s="509"/>
      <c r="C40" s="456"/>
      <c r="D40" s="458"/>
    </row>
    <row r="41" spans="1:4">
      <c r="A41" s="502" t="s">
        <v>329</v>
      </c>
      <c r="B41" s="503"/>
      <c r="C41" s="225" t="s">
        <v>40</v>
      </c>
      <c r="D41" s="260"/>
    </row>
    <row r="42" spans="1:4">
      <c r="A42" s="97" t="s">
        <v>330</v>
      </c>
      <c r="B42" s="54"/>
      <c r="C42" s="465" t="s">
        <v>41</v>
      </c>
      <c r="D42" s="457"/>
    </row>
    <row r="43" spans="1:4">
      <c r="A43" s="98" t="s">
        <v>331</v>
      </c>
      <c r="B43" s="55"/>
      <c r="C43" s="466"/>
      <c r="D43" s="458"/>
    </row>
    <row r="44" spans="1:4">
      <c r="A44" s="537" t="s">
        <v>328</v>
      </c>
      <c r="B44" s="558"/>
      <c r="C44" s="225"/>
      <c r="D44" s="260"/>
    </row>
    <row r="45" spans="1:4">
      <c r="A45" s="441" t="s">
        <v>1565</v>
      </c>
      <c r="B45" s="556"/>
      <c r="C45" s="444" t="s">
        <v>232</v>
      </c>
      <c r="D45" s="557">
        <v>17826.96</v>
      </c>
    </row>
    <row r="46" spans="1:4">
      <c r="A46" s="441"/>
      <c r="B46" s="556"/>
      <c r="C46" s="444"/>
      <c r="D46" s="557"/>
    </row>
    <row r="47" spans="1:4">
      <c r="A47" s="441"/>
      <c r="B47" s="556"/>
      <c r="C47" s="444"/>
      <c r="D47" s="557"/>
    </row>
    <row r="48" spans="1:4" ht="11.25" customHeight="1">
      <c r="A48" s="441"/>
      <c r="B48" s="556"/>
      <c r="C48" s="444"/>
      <c r="D48" s="557"/>
    </row>
    <row r="49" spans="1:6">
      <c r="A49" s="100" t="s">
        <v>228</v>
      </c>
      <c r="B49" s="58"/>
      <c r="C49" s="60" t="s">
        <v>315</v>
      </c>
      <c r="D49" s="131">
        <v>12541.03</v>
      </c>
    </row>
    <row r="50" spans="1:6">
      <c r="A50" s="461" t="s">
        <v>213</v>
      </c>
      <c r="B50" s="555"/>
      <c r="C50" s="60" t="s">
        <v>6</v>
      </c>
      <c r="D50" s="132">
        <v>2100.61</v>
      </c>
      <c r="E50" s="307"/>
      <c r="F50" s="307"/>
    </row>
    <row r="51" spans="1:6">
      <c r="A51" s="100" t="s">
        <v>205</v>
      </c>
      <c r="B51" s="58"/>
      <c r="C51" s="60" t="s">
        <v>105</v>
      </c>
      <c r="D51" s="132">
        <v>701.89</v>
      </c>
    </row>
    <row r="52" spans="1:6">
      <c r="A52" s="101" t="s">
        <v>229</v>
      </c>
      <c r="B52" s="32"/>
      <c r="C52" s="60" t="s">
        <v>1596</v>
      </c>
      <c r="D52" s="132">
        <v>2065.6799999999998</v>
      </c>
    </row>
    <row r="53" spans="1:6">
      <c r="A53" s="461" t="s">
        <v>230</v>
      </c>
      <c r="B53" s="555"/>
      <c r="C53" s="60" t="s">
        <v>315</v>
      </c>
      <c r="D53" s="133">
        <v>9473.14</v>
      </c>
    </row>
    <row r="54" spans="1:6">
      <c r="A54" s="100" t="s">
        <v>239</v>
      </c>
      <c r="B54" s="58"/>
      <c r="C54" s="60" t="s">
        <v>39</v>
      </c>
      <c r="D54" s="131">
        <v>1720.52</v>
      </c>
    </row>
    <row r="55" spans="1:6">
      <c r="A55" s="439" t="s">
        <v>1597</v>
      </c>
      <c r="B55" s="440"/>
      <c r="C55" s="443" t="s">
        <v>298</v>
      </c>
      <c r="D55" s="445">
        <v>875</v>
      </c>
    </row>
    <row r="56" spans="1:6" ht="15" customHeight="1">
      <c r="A56" s="504"/>
      <c r="B56" s="449"/>
      <c r="C56" s="469"/>
      <c r="D56" s="505"/>
    </row>
    <row r="57" spans="1:6">
      <c r="A57" s="461" t="s">
        <v>240</v>
      </c>
      <c r="B57" s="555"/>
      <c r="C57" s="60" t="s">
        <v>42</v>
      </c>
      <c r="D57" s="131">
        <v>13660.39</v>
      </c>
    </row>
    <row r="58" spans="1:6">
      <c r="A58" s="103" t="s">
        <v>50</v>
      </c>
      <c r="B58" s="47"/>
      <c r="C58" s="26"/>
      <c r="D58" s="155"/>
    </row>
    <row r="59" spans="1:6">
      <c r="A59" s="475" t="s">
        <v>347</v>
      </c>
      <c r="B59" s="476"/>
      <c r="C59" s="52"/>
      <c r="D59" s="80">
        <v>5323.23</v>
      </c>
    </row>
    <row r="60" spans="1:6" ht="15.75" thickBot="1">
      <c r="A60" s="475"/>
      <c r="B60" s="476"/>
      <c r="C60" s="107"/>
      <c r="D60" s="85"/>
    </row>
    <row r="61" spans="1:6" ht="15.75" thickBot="1">
      <c r="A61" s="114" t="s">
        <v>48</v>
      </c>
      <c r="B61" s="108"/>
      <c r="C61" s="108"/>
      <c r="D61" s="72">
        <f>SUM(D35,D45:D57)</f>
        <v>112566.3</v>
      </c>
    </row>
    <row r="62" spans="1:6" ht="15.75" customHeight="1">
      <c r="A62" s="65"/>
      <c r="B62" s="39"/>
      <c r="C62" s="39"/>
      <c r="D62" s="37"/>
    </row>
    <row r="63" spans="1:6">
      <c r="A63" s="433" t="s">
        <v>180</v>
      </c>
      <c r="B63" s="433"/>
      <c r="C63" s="433"/>
      <c r="D63" s="433"/>
    </row>
    <row r="64" spans="1:6" ht="15.75" thickBot="1">
      <c r="A64" s="143"/>
      <c r="B64" s="143"/>
      <c r="C64" s="143"/>
      <c r="D64" s="143"/>
    </row>
    <row r="65" spans="1:4">
      <c r="A65" s="156" t="s">
        <v>130</v>
      </c>
      <c r="B65" s="122" t="s">
        <v>156</v>
      </c>
      <c r="C65" s="123"/>
      <c r="D65" s="124"/>
    </row>
    <row r="66" spans="1:4">
      <c r="A66" s="157" t="s">
        <v>131</v>
      </c>
      <c r="B66" s="424" t="s">
        <v>198</v>
      </c>
      <c r="C66" s="425"/>
      <c r="D66" s="426"/>
    </row>
    <row r="67" spans="1:4">
      <c r="A67" s="164"/>
      <c r="B67" s="427"/>
      <c r="C67" s="428"/>
      <c r="D67" s="429"/>
    </row>
    <row r="68" spans="1:4">
      <c r="A68" s="158"/>
      <c r="B68" s="430"/>
      <c r="C68" s="431"/>
      <c r="D68" s="432"/>
    </row>
    <row r="69" spans="1:4">
      <c r="A69" s="483" t="s">
        <v>132</v>
      </c>
      <c r="B69" s="424" t="s">
        <v>157</v>
      </c>
      <c r="C69" s="425"/>
      <c r="D69" s="426"/>
    </row>
    <row r="70" spans="1:4">
      <c r="A70" s="483"/>
      <c r="B70" s="427"/>
      <c r="C70" s="428"/>
      <c r="D70" s="429"/>
    </row>
    <row r="71" spans="1:4">
      <c r="A71" s="484"/>
      <c r="B71" s="430"/>
      <c r="C71" s="431"/>
      <c r="D71" s="432"/>
    </row>
    <row r="72" spans="1:4">
      <c r="A72" s="159" t="s">
        <v>159</v>
      </c>
      <c r="B72" s="424" t="s">
        <v>158</v>
      </c>
      <c r="C72" s="425"/>
      <c r="D72" s="426"/>
    </row>
    <row r="73" spans="1:4">
      <c r="A73" s="160"/>
      <c r="B73" s="427"/>
      <c r="C73" s="428"/>
      <c r="D73" s="429"/>
    </row>
    <row r="74" spans="1:4">
      <c r="A74" s="161"/>
      <c r="B74" s="427"/>
      <c r="C74" s="428"/>
      <c r="D74" s="429"/>
    </row>
    <row r="75" spans="1:4">
      <c r="A75" s="161"/>
      <c r="B75" s="427"/>
      <c r="C75" s="428"/>
      <c r="D75" s="429"/>
    </row>
    <row r="76" spans="1:4">
      <c r="A76" s="161"/>
      <c r="B76" s="427"/>
      <c r="C76" s="428"/>
      <c r="D76" s="429"/>
    </row>
    <row r="77" spans="1:4">
      <c r="A77" s="162"/>
      <c r="B77" s="430"/>
      <c r="C77" s="431"/>
      <c r="D77" s="432"/>
    </row>
    <row r="78" spans="1:4">
      <c r="A78" s="163" t="s">
        <v>160</v>
      </c>
      <c r="B78" s="45" t="s">
        <v>161</v>
      </c>
      <c r="C78" s="46"/>
      <c r="D78" s="126"/>
    </row>
    <row r="79" spans="1:4">
      <c r="A79" s="74" t="s">
        <v>162</v>
      </c>
      <c r="B79" s="424" t="s">
        <v>199</v>
      </c>
      <c r="C79" s="425"/>
      <c r="D79" s="426"/>
    </row>
    <row r="80" spans="1:4">
      <c r="A80" s="161"/>
      <c r="B80" s="427"/>
      <c r="C80" s="428"/>
      <c r="D80" s="429"/>
    </row>
    <row r="81" spans="1:4">
      <c r="A81" s="161"/>
      <c r="B81" s="427"/>
      <c r="C81" s="428"/>
      <c r="D81" s="429"/>
    </row>
    <row r="82" spans="1:4">
      <c r="A82" s="161"/>
      <c r="B82" s="427"/>
      <c r="C82" s="428"/>
      <c r="D82" s="429"/>
    </row>
    <row r="83" spans="1:4">
      <c r="A83" s="161"/>
      <c r="B83" s="427"/>
      <c r="C83" s="428"/>
      <c r="D83" s="429"/>
    </row>
    <row r="84" spans="1:4">
      <c r="A84" s="162"/>
      <c r="B84" s="430"/>
      <c r="C84" s="431"/>
      <c r="D84" s="432"/>
    </row>
    <row r="85" spans="1:4">
      <c r="A85" s="74" t="s">
        <v>163</v>
      </c>
      <c r="B85" s="436" t="s">
        <v>164</v>
      </c>
      <c r="C85" s="437"/>
      <c r="D85" s="438"/>
    </row>
    <row r="86" spans="1:4">
      <c r="A86" s="74" t="s">
        <v>165</v>
      </c>
      <c r="B86" s="424" t="s">
        <v>201</v>
      </c>
      <c r="C86" s="425"/>
      <c r="D86" s="426"/>
    </row>
    <row r="87" spans="1:4">
      <c r="A87" s="161"/>
      <c r="B87" s="427"/>
      <c r="C87" s="428"/>
      <c r="D87" s="429"/>
    </row>
    <row r="88" spans="1:4">
      <c r="A88" s="161"/>
      <c r="B88" s="427"/>
      <c r="C88" s="428"/>
      <c r="D88" s="429"/>
    </row>
    <row r="89" spans="1:4">
      <c r="A89" s="162"/>
      <c r="B89" s="430"/>
      <c r="C89" s="431"/>
      <c r="D89" s="432"/>
    </row>
    <row r="90" spans="1:4">
      <c r="A90" s="77" t="s">
        <v>166</v>
      </c>
      <c r="B90" s="496" t="s">
        <v>193</v>
      </c>
      <c r="C90" s="497"/>
      <c r="D90" s="498"/>
    </row>
    <row r="91" spans="1:4">
      <c r="A91" s="75"/>
      <c r="B91" s="499"/>
      <c r="C91" s="500"/>
      <c r="D91" s="501"/>
    </row>
    <row r="92" spans="1:4" ht="26.25" customHeight="1">
      <c r="A92" s="164" t="s">
        <v>168</v>
      </c>
      <c r="B92" s="500" t="s">
        <v>194</v>
      </c>
      <c r="C92" s="500"/>
      <c r="D92" s="501"/>
    </row>
    <row r="93" spans="1:4">
      <c r="A93" s="74" t="s">
        <v>170</v>
      </c>
      <c r="B93" s="424" t="s">
        <v>173</v>
      </c>
      <c r="C93" s="425"/>
      <c r="D93" s="426"/>
    </row>
    <row r="94" spans="1:4">
      <c r="A94" s="162"/>
      <c r="B94" s="430"/>
      <c r="C94" s="431"/>
      <c r="D94" s="432"/>
    </row>
    <row r="95" spans="1:4">
      <c r="A95" s="74" t="s">
        <v>172</v>
      </c>
      <c r="B95" s="436" t="s">
        <v>175</v>
      </c>
      <c r="C95" s="437"/>
      <c r="D95" s="438"/>
    </row>
    <row r="96" spans="1:4">
      <c r="A96" s="79" t="s">
        <v>174</v>
      </c>
      <c r="B96" s="424" t="s">
        <v>167</v>
      </c>
      <c r="C96" s="425"/>
      <c r="D96" s="426"/>
    </row>
    <row r="97" spans="1:4">
      <c r="A97" s="77"/>
      <c r="B97" s="427"/>
      <c r="C97" s="428"/>
      <c r="D97" s="429"/>
    </row>
    <row r="98" spans="1:4">
      <c r="A98" s="75"/>
      <c r="B98" s="430"/>
      <c r="C98" s="431"/>
      <c r="D98" s="432"/>
    </row>
    <row r="99" spans="1:4">
      <c r="A99" s="161" t="s">
        <v>176</v>
      </c>
      <c r="B99" s="424" t="s">
        <v>169</v>
      </c>
      <c r="C99" s="425"/>
      <c r="D99" s="426"/>
    </row>
    <row r="100" spans="1:4">
      <c r="A100" s="162"/>
      <c r="B100" s="430"/>
      <c r="C100" s="431"/>
      <c r="D100" s="432"/>
    </row>
    <row r="101" spans="1:4">
      <c r="A101" s="74" t="s">
        <v>178</v>
      </c>
      <c r="B101" s="424" t="s">
        <v>171</v>
      </c>
      <c r="C101" s="425"/>
      <c r="D101" s="426"/>
    </row>
    <row r="102" spans="1:4">
      <c r="A102" s="162"/>
      <c r="B102" s="430"/>
      <c r="C102" s="431"/>
      <c r="D102" s="432"/>
    </row>
    <row r="103" spans="1:4">
      <c r="A103" s="74" t="s">
        <v>195</v>
      </c>
      <c r="B103" s="424" t="s">
        <v>177</v>
      </c>
      <c r="C103" s="425"/>
      <c r="D103" s="426"/>
    </row>
    <row r="104" spans="1:4">
      <c r="A104" s="162"/>
      <c r="B104" s="430"/>
      <c r="C104" s="431"/>
      <c r="D104" s="432"/>
    </row>
    <row r="105" spans="1:4" ht="30" customHeight="1" thickBot="1">
      <c r="A105" s="161" t="s">
        <v>182</v>
      </c>
      <c r="B105" s="452" t="s">
        <v>200</v>
      </c>
      <c r="C105" s="453"/>
      <c r="D105" s="454"/>
    </row>
    <row r="106" spans="1:4" ht="15.75" thickBot="1">
      <c r="A106" s="114" t="s">
        <v>48</v>
      </c>
      <c r="B106" s="108"/>
      <c r="C106" s="108"/>
      <c r="D106" s="115">
        <v>39675.31</v>
      </c>
    </row>
    <row r="107" spans="1:4" ht="15.75" thickBot="1">
      <c r="A107" s="530" t="s">
        <v>181</v>
      </c>
      <c r="B107" s="531"/>
      <c r="C107" s="531"/>
      <c r="D107" s="165"/>
    </row>
    <row r="108" spans="1:4" ht="15" customHeight="1">
      <c r="A108" s="219" t="s">
        <v>183</v>
      </c>
      <c r="B108" s="494" t="s">
        <v>1653</v>
      </c>
      <c r="C108" s="495"/>
      <c r="D108" s="165"/>
    </row>
    <row r="109" spans="1:4">
      <c r="A109" s="161"/>
      <c r="B109" s="427"/>
      <c r="C109" s="476"/>
      <c r="D109" s="116"/>
    </row>
    <row r="110" spans="1:4">
      <c r="A110" s="161"/>
      <c r="B110" s="427"/>
      <c r="C110" s="476"/>
      <c r="D110" s="116"/>
    </row>
    <row r="111" spans="1:4">
      <c r="A111" s="161"/>
      <c r="B111" s="427"/>
      <c r="C111" s="476"/>
      <c r="D111" s="116"/>
    </row>
    <row r="112" spans="1:4">
      <c r="A112" s="162"/>
      <c r="B112" s="430"/>
      <c r="C112" s="496"/>
      <c r="D112" s="154">
        <v>11335.46</v>
      </c>
    </row>
    <row r="113" spans="1:4">
      <c r="A113" s="74" t="s">
        <v>196</v>
      </c>
      <c r="B113" s="424" t="s">
        <v>311</v>
      </c>
      <c r="C113" s="493"/>
      <c r="D113" s="445">
        <v>310.94</v>
      </c>
    </row>
    <row r="114" spans="1:4">
      <c r="A114" s="162"/>
      <c r="B114" s="430"/>
      <c r="C114" s="496"/>
      <c r="D114" s="505"/>
    </row>
    <row r="115" spans="1:4" ht="15.75" thickBot="1">
      <c r="A115" s="74" t="s">
        <v>197</v>
      </c>
      <c r="B115" s="424" t="s">
        <v>1651</v>
      </c>
      <c r="C115" s="493"/>
      <c r="D115" s="375">
        <v>6363.8</v>
      </c>
    </row>
    <row r="116" spans="1:4" ht="15.75" thickBot="1">
      <c r="A116" s="215" t="s">
        <v>48</v>
      </c>
      <c r="B116" s="108"/>
      <c r="C116" s="108"/>
      <c r="D116" s="72">
        <f>SUM(D108:D115)</f>
        <v>18010.2</v>
      </c>
    </row>
    <row r="117" spans="1:4">
      <c r="A117" s="522" t="s">
        <v>53</v>
      </c>
      <c r="B117" s="523"/>
      <c r="C117" s="46"/>
      <c r="D117" s="33">
        <f>SUM(D30,D61,D106,D116)</f>
        <v>207235.22000000003</v>
      </c>
    </row>
    <row r="118" spans="1:4">
      <c r="A118" s="687" t="s">
        <v>1686</v>
      </c>
      <c r="B118" s="687"/>
      <c r="C118" s="687"/>
      <c r="D118" s="688">
        <v>890202.81000000029</v>
      </c>
    </row>
    <row r="119" spans="1:4">
      <c r="A119" s="687"/>
      <c r="B119" s="687"/>
      <c r="C119" s="687"/>
      <c r="D119" s="688"/>
    </row>
    <row r="120" spans="1:4">
      <c r="A120" s="562" t="s">
        <v>1687</v>
      </c>
      <c r="B120" s="562"/>
      <c r="C120" s="562"/>
      <c r="D120" s="683">
        <v>193542.62</v>
      </c>
    </row>
    <row r="121" spans="1:4">
      <c r="A121" s="577"/>
      <c r="B121" s="577"/>
      <c r="C121" s="577"/>
      <c r="D121" s="471"/>
    </row>
    <row r="122" spans="1:4">
      <c r="A122" s="486" t="s">
        <v>1665</v>
      </c>
      <c r="B122" s="487"/>
      <c r="C122" s="488"/>
      <c r="D122" s="470">
        <v>34663.480000000003</v>
      </c>
    </row>
    <row r="123" spans="1:4">
      <c r="A123" s="489"/>
      <c r="B123" s="490"/>
      <c r="C123" s="491"/>
      <c r="D123" s="471"/>
    </row>
    <row r="124" spans="1:4" ht="15.75" customHeight="1">
      <c r="A124" s="29"/>
      <c r="B124" s="29"/>
      <c r="C124" s="29"/>
      <c r="D124" s="29"/>
    </row>
    <row r="125" spans="1:4">
      <c r="A125" s="29"/>
      <c r="B125" s="29"/>
      <c r="C125" s="29"/>
      <c r="D125" s="29"/>
    </row>
    <row r="126" spans="1:4">
      <c r="A126" s="29"/>
      <c r="B126" s="29"/>
      <c r="C126" s="29"/>
      <c r="D126" s="29"/>
    </row>
    <row r="127" spans="1:4">
      <c r="A127" s="29"/>
      <c r="B127" s="29"/>
      <c r="C127" s="29"/>
      <c r="D127" s="29"/>
    </row>
    <row r="128" spans="1:4">
      <c r="A128" s="29"/>
      <c r="B128" s="29"/>
      <c r="C128" s="29"/>
      <c r="D128" s="29"/>
    </row>
    <row r="129" spans="1:6">
      <c r="A129" s="29"/>
      <c r="B129" s="29"/>
      <c r="C129" s="29"/>
      <c r="D129" s="29"/>
    </row>
    <row r="130" spans="1:6">
      <c r="A130" s="29"/>
      <c r="B130" s="29"/>
      <c r="C130" s="29"/>
      <c r="D130" s="29"/>
    </row>
    <row r="131" spans="1:6">
      <c r="A131" s="12"/>
      <c r="B131" s="5"/>
    </row>
    <row r="141" spans="1:6" s="5" customFormat="1">
      <c r="E141" s="34"/>
      <c r="F141" s="34"/>
    </row>
  </sheetData>
  <mergeCells count="56">
    <mergeCell ref="A118:C119"/>
    <mergeCell ref="D118:D119"/>
    <mergeCell ref="A120:C121"/>
    <mergeCell ref="D120:D121"/>
    <mergeCell ref="A53:B53"/>
    <mergeCell ref="A55:B56"/>
    <mergeCell ref="C55:C56"/>
    <mergeCell ref="D55:D56"/>
    <mergeCell ref="A7:B7"/>
    <mergeCell ref="A8:B8"/>
    <mergeCell ref="A9:B9"/>
    <mergeCell ref="A10:B10"/>
    <mergeCell ref="A12:D13"/>
    <mergeCell ref="A50:B50"/>
    <mergeCell ref="A45:B48"/>
    <mergeCell ref="C45:C48"/>
    <mergeCell ref="C42:C43"/>
    <mergeCell ref="A1:D1"/>
    <mergeCell ref="A3:B3"/>
    <mergeCell ref="A4:B4"/>
    <mergeCell ref="A5:B5"/>
    <mergeCell ref="A6:B6"/>
    <mergeCell ref="D42:D43"/>
    <mergeCell ref="A39:B40"/>
    <mergeCell ref="C39:C40"/>
    <mergeCell ref="D39:D40"/>
    <mergeCell ref="A41:B41"/>
    <mergeCell ref="A44:B44"/>
    <mergeCell ref="D45:D48"/>
    <mergeCell ref="A117:B117"/>
    <mergeCell ref="A122:C123"/>
    <mergeCell ref="D122:D123"/>
    <mergeCell ref="B115:C115"/>
    <mergeCell ref="B92:D92"/>
    <mergeCell ref="B93:D94"/>
    <mergeCell ref="B95:D95"/>
    <mergeCell ref="B96:D98"/>
    <mergeCell ref="B99:D100"/>
    <mergeCell ref="B101:D102"/>
    <mergeCell ref="B103:D104"/>
    <mergeCell ref="B105:D105"/>
    <mergeCell ref="D113:D114"/>
    <mergeCell ref="B113:C114"/>
    <mergeCell ref="B108:C112"/>
    <mergeCell ref="A57:B57"/>
    <mergeCell ref="B86:D89"/>
    <mergeCell ref="A69:A71"/>
    <mergeCell ref="B69:D71"/>
    <mergeCell ref="B72:D77"/>
    <mergeCell ref="B79:D84"/>
    <mergeCell ref="B85:D85"/>
    <mergeCell ref="A59:B60"/>
    <mergeCell ref="A63:D63"/>
    <mergeCell ref="B66:D68"/>
    <mergeCell ref="A107:C107"/>
    <mergeCell ref="B90:D91"/>
  </mergeCells>
  <pageMargins left="0.43" right="0.55000000000000004" top="0.3" bottom="0.8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F158"/>
  <sheetViews>
    <sheetView topLeftCell="A136" zoomScale="80" zoomScaleNormal="80" workbookViewId="0">
      <selection activeCell="A145" sqref="A145:D148"/>
    </sheetView>
  </sheetViews>
  <sheetFormatPr defaultRowHeight="15"/>
  <cols>
    <col min="1" max="1" width="11.85546875" customWidth="1"/>
    <col min="2" max="2" width="37" customWidth="1"/>
    <col min="3" max="3" width="26.7109375" customWidth="1"/>
    <col min="4" max="4" width="20.7109375" customWidth="1"/>
    <col min="5" max="5" width="11.140625" customWidth="1"/>
    <col min="6" max="6" width="11.7109375" customWidth="1"/>
    <col min="7" max="7" width="11.28515625" customWidth="1"/>
    <col min="8" max="8" width="10.28515625" bestFit="1" customWidth="1"/>
  </cols>
  <sheetData>
    <row r="1" spans="1:4" ht="15" customHeight="1">
      <c r="A1" s="473" t="s">
        <v>514</v>
      </c>
      <c r="B1" s="473"/>
      <c r="C1" s="473"/>
      <c r="D1" s="473"/>
    </row>
    <row r="2" spans="1:4">
      <c r="A2" s="474" t="s">
        <v>88</v>
      </c>
      <c r="B2" s="474"/>
      <c r="C2" s="30"/>
      <c r="D2" s="30"/>
    </row>
    <row r="3" spans="1:4">
      <c r="A3" s="481" t="s">
        <v>47</v>
      </c>
      <c r="B3" s="481"/>
      <c r="C3" s="30">
        <v>1990</v>
      </c>
      <c r="D3" s="30"/>
    </row>
    <row r="4" spans="1:4">
      <c r="A4" s="481" t="s">
        <v>44</v>
      </c>
      <c r="B4" s="481"/>
      <c r="C4" s="30">
        <v>72</v>
      </c>
      <c r="D4" s="30"/>
    </row>
    <row r="5" spans="1:4">
      <c r="A5" s="481" t="s">
        <v>45</v>
      </c>
      <c r="B5" s="481"/>
      <c r="C5" s="30">
        <v>12</v>
      </c>
      <c r="D5" s="30"/>
    </row>
    <row r="6" spans="1:4">
      <c r="A6" s="481" t="s">
        <v>46</v>
      </c>
      <c r="B6" s="481"/>
      <c r="C6" s="30">
        <v>1</v>
      </c>
      <c r="D6" s="30"/>
    </row>
    <row r="7" spans="1:4">
      <c r="A7" s="481" t="s">
        <v>51</v>
      </c>
      <c r="B7" s="481"/>
      <c r="C7" s="66">
        <v>3476</v>
      </c>
      <c r="D7" s="30"/>
    </row>
    <row r="8" spans="1:4">
      <c r="A8" s="481" t="s">
        <v>56</v>
      </c>
      <c r="B8" s="481"/>
      <c r="C8" s="66">
        <v>674.5</v>
      </c>
      <c r="D8" s="30"/>
    </row>
    <row r="9" spans="1:4">
      <c r="A9" s="481" t="s">
        <v>52</v>
      </c>
      <c r="B9" s="481"/>
      <c r="C9" s="30">
        <v>121</v>
      </c>
      <c r="D9" s="30"/>
    </row>
    <row r="10" spans="1:4">
      <c r="A10" s="2"/>
    </row>
    <row r="11" spans="1:4">
      <c r="A11" s="479" t="s">
        <v>179</v>
      </c>
      <c r="B11" s="480"/>
      <c r="C11" s="480"/>
      <c r="D11" s="480"/>
    </row>
    <row r="12" spans="1:4" ht="15.75" thickBot="1">
      <c r="A12" s="480"/>
      <c r="B12" s="480"/>
      <c r="C12" s="480"/>
      <c r="D12" s="480"/>
    </row>
    <row r="13" spans="1:4">
      <c r="A13" s="81" t="s">
        <v>142</v>
      </c>
      <c r="B13" s="82"/>
      <c r="C13" s="82"/>
      <c r="D13" s="83"/>
    </row>
    <row r="14" spans="1:4">
      <c r="A14" s="84" t="s">
        <v>143</v>
      </c>
      <c r="B14" s="39"/>
      <c r="C14" s="39"/>
      <c r="D14" s="85"/>
    </row>
    <row r="15" spans="1:4">
      <c r="A15" s="86" t="s">
        <v>225</v>
      </c>
      <c r="B15" s="39"/>
      <c r="C15" s="39"/>
      <c r="D15" s="85"/>
    </row>
    <row r="16" spans="1:4">
      <c r="A16" s="172" t="s">
        <v>581</v>
      </c>
      <c r="B16" s="48" t="s">
        <v>582</v>
      </c>
      <c r="C16" s="48"/>
      <c r="D16" s="105">
        <v>4527.87</v>
      </c>
    </row>
    <row r="17" spans="1:4">
      <c r="A17" s="86" t="s">
        <v>248</v>
      </c>
      <c r="B17" s="39"/>
      <c r="C17" s="39"/>
      <c r="D17" s="85"/>
    </row>
    <row r="18" spans="1:4">
      <c r="A18" s="172" t="s">
        <v>707</v>
      </c>
      <c r="B18" s="48" t="s">
        <v>708</v>
      </c>
      <c r="C18" s="48"/>
      <c r="D18" s="105">
        <v>2628.65</v>
      </c>
    </row>
    <row r="19" spans="1:4">
      <c r="A19" s="86" t="s">
        <v>998</v>
      </c>
      <c r="B19" s="39"/>
      <c r="C19" s="39"/>
      <c r="D19" s="85"/>
    </row>
    <row r="20" spans="1:4">
      <c r="A20" s="87"/>
      <c r="B20" s="39" t="s">
        <v>1126</v>
      </c>
      <c r="C20" s="39"/>
      <c r="D20" s="85">
        <f>3227.66+7627.94</f>
        <v>10855.599999999999</v>
      </c>
    </row>
    <row r="21" spans="1:4">
      <c r="A21" s="87"/>
      <c r="B21" s="39" t="s">
        <v>1127</v>
      </c>
      <c r="C21" s="39"/>
      <c r="D21" s="85"/>
    </row>
    <row r="22" spans="1:4">
      <c r="A22" s="172"/>
      <c r="B22" s="48" t="s">
        <v>1125</v>
      </c>
      <c r="C22" s="48"/>
      <c r="D22" s="105"/>
    </row>
    <row r="23" spans="1:4">
      <c r="A23" s="86" t="s">
        <v>999</v>
      </c>
      <c r="B23" s="39"/>
      <c r="C23" s="39"/>
      <c r="D23" s="85"/>
    </row>
    <row r="24" spans="1:4">
      <c r="A24" s="172" t="s">
        <v>356</v>
      </c>
      <c r="B24" s="48" t="s">
        <v>1000</v>
      </c>
      <c r="C24" s="48"/>
      <c r="D24" s="105">
        <v>1631.45</v>
      </c>
    </row>
    <row r="25" spans="1:4">
      <c r="A25" s="86" t="s">
        <v>226</v>
      </c>
      <c r="B25" s="39"/>
      <c r="C25" s="39"/>
      <c r="D25" s="85"/>
    </row>
    <row r="26" spans="1:4">
      <c r="A26" s="172"/>
      <c r="B26" s="48" t="s">
        <v>1124</v>
      </c>
      <c r="C26" s="48"/>
      <c r="D26" s="105">
        <v>4749.96</v>
      </c>
    </row>
    <row r="27" spans="1:4">
      <c r="A27" s="84" t="s">
        <v>146</v>
      </c>
      <c r="B27" s="39"/>
      <c r="C27" s="39"/>
      <c r="D27" s="85"/>
    </row>
    <row r="28" spans="1:4">
      <c r="A28" s="86" t="s">
        <v>147</v>
      </c>
      <c r="B28" s="39"/>
      <c r="C28" s="39"/>
      <c r="D28" s="85"/>
    </row>
    <row r="29" spans="1:4">
      <c r="A29" s="87" t="s">
        <v>865</v>
      </c>
      <c r="B29" s="39" t="s">
        <v>870</v>
      </c>
      <c r="C29" s="39"/>
      <c r="D29" s="85"/>
    </row>
    <row r="30" spans="1:4">
      <c r="A30" s="172"/>
      <c r="B30" s="48" t="s">
        <v>871</v>
      </c>
      <c r="C30" s="48"/>
      <c r="D30" s="207">
        <v>1465.1</v>
      </c>
    </row>
    <row r="31" spans="1:4">
      <c r="A31" s="86" t="s">
        <v>148</v>
      </c>
      <c r="B31" s="39"/>
      <c r="C31" s="39"/>
      <c r="D31" s="85"/>
    </row>
    <row r="32" spans="1:4">
      <c r="A32" s="172" t="s">
        <v>865</v>
      </c>
      <c r="B32" s="48" t="s">
        <v>867</v>
      </c>
      <c r="C32" s="48"/>
      <c r="D32" s="105"/>
    </row>
    <row r="33" spans="1:4">
      <c r="A33" s="238"/>
      <c r="B33" s="47" t="s">
        <v>866</v>
      </c>
      <c r="C33" s="47"/>
      <c r="D33" s="155"/>
    </row>
    <row r="34" spans="1:4">
      <c r="A34" s="87"/>
      <c r="B34" s="39" t="s">
        <v>868</v>
      </c>
      <c r="C34" s="39"/>
      <c r="D34" s="85"/>
    </row>
    <row r="35" spans="1:4">
      <c r="A35" s="172"/>
      <c r="B35" s="48" t="s">
        <v>869</v>
      </c>
      <c r="C35" s="48"/>
      <c r="D35" s="105">
        <v>13852.44</v>
      </c>
    </row>
    <row r="36" spans="1:4">
      <c r="A36" s="86" t="s">
        <v>149</v>
      </c>
      <c r="B36" s="39"/>
      <c r="C36" s="39"/>
      <c r="D36" s="85"/>
    </row>
    <row r="37" spans="1:4">
      <c r="A37" s="87" t="s">
        <v>865</v>
      </c>
      <c r="B37" s="39" t="s">
        <v>870</v>
      </c>
      <c r="C37" s="39"/>
      <c r="D37" s="85"/>
    </row>
    <row r="38" spans="1:4">
      <c r="A38" s="172"/>
      <c r="B38" s="48" t="s">
        <v>871</v>
      </c>
      <c r="C38" s="48"/>
      <c r="D38" s="207">
        <v>1465.1</v>
      </c>
    </row>
    <row r="39" spans="1:4" s="4" customFormat="1">
      <c r="A39" s="87" t="s">
        <v>1128</v>
      </c>
      <c r="B39" s="39" t="s">
        <v>1129</v>
      </c>
      <c r="C39" s="39"/>
      <c r="D39" s="85"/>
    </row>
    <row r="40" spans="1:4" s="4" customFormat="1">
      <c r="A40" s="172"/>
      <c r="B40" s="48" t="s">
        <v>1130</v>
      </c>
      <c r="C40" s="48"/>
      <c r="D40" s="105">
        <v>4581.6099999999997</v>
      </c>
    </row>
    <row r="41" spans="1:4" s="4" customFormat="1">
      <c r="A41" s="140" t="s">
        <v>1267</v>
      </c>
      <c r="B41" s="46" t="s">
        <v>1268</v>
      </c>
      <c r="C41" s="46"/>
      <c r="D41" s="175">
        <v>952.06</v>
      </c>
    </row>
    <row r="42" spans="1:4">
      <c r="A42" s="86" t="s">
        <v>238</v>
      </c>
      <c r="B42" s="39"/>
      <c r="C42" s="39"/>
      <c r="D42" s="85"/>
    </row>
    <row r="43" spans="1:4">
      <c r="A43" s="84" t="s">
        <v>447</v>
      </c>
      <c r="B43" s="39"/>
      <c r="C43" s="39"/>
      <c r="D43" s="85"/>
    </row>
    <row r="44" spans="1:4">
      <c r="A44" s="87" t="s">
        <v>415</v>
      </c>
      <c r="B44" s="39"/>
      <c r="C44" s="39"/>
      <c r="D44" s="85"/>
    </row>
    <row r="45" spans="1:4">
      <c r="A45" s="87" t="s">
        <v>452</v>
      </c>
      <c r="B45" s="39"/>
      <c r="C45" s="39"/>
      <c r="D45" s="85"/>
    </row>
    <row r="46" spans="1:4">
      <c r="A46" s="87" t="s">
        <v>476</v>
      </c>
      <c r="B46" s="39"/>
      <c r="C46" s="39"/>
      <c r="D46" s="85"/>
    </row>
    <row r="47" spans="1:4">
      <c r="A47" s="87" t="s">
        <v>479</v>
      </c>
      <c r="B47" s="39"/>
      <c r="C47" s="39"/>
      <c r="D47" s="85"/>
    </row>
    <row r="48" spans="1:4">
      <c r="A48" s="87" t="s">
        <v>480</v>
      </c>
      <c r="B48" s="39"/>
      <c r="C48" s="39"/>
      <c r="D48" s="85"/>
    </row>
    <row r="49" spans="1:6" ht="15.75" thickBot="1">
      <c r="A49" s="87" t="s">
        <v>478</v>
      </c>
      <c r="B49" s="39"/>
      <c r="C49" s="39"/>
      <c r="D49" s="85">
        <v>24304.99</v>
      </c>
    </row>
    <row r="50" spans="1:6" ht="15.75" thickBot="1">
      <c r="A50" s="88" t="s">
        <v>48</v>
      </c>
      <c r="B50" s="89"/>
      <c r="C50" s="89"/>
      <c r="D50" s="90">
        <f>SUM(D14:D49)</f>
        <v>71014.83</v>
      </c>
    </row>
    <row r="51" spans="1:6" ht="15.75" thickBot="1">
      <c r="A51" s="34"/>
      <c r="B51" s="34"/>
      <c r="C51" s="34"/>
      <c r="D51" s="34"/>
    </row>
    <row r="52" spans="1:6">
      <c r="A52" s="81" t="s">
        <v>152</v>
      </c>
      <c r="B52" s="82"/>
      <c r="C52" s="91"/>
      <c r="D52" s="92"/>
    </row>
    <row r="53" spans="1:6">
      <c r="A53" s="86" t="s">
        <v>204</v>
      </c>
      <c r="B53" s="41"/>
      <c r="C53" s="64"/>
      <c r="D53" s="116">
        <v>62833.07</v>
      </c>
      <c r="F53" s="2"/>
    </row>
    <row r="54" spans="1:6">
      <c r="A54" s="86" t="s">
        <v>50</v>
      </c>
      <c r="B54" s="39"/>
      <c r="C54" s="52"/>
      <c r="D54" s="93"/>
    </row>
    <row r="55" spans="1:6">
      <c r="A55" s="172" t="s">
        <v>1417</v>
      </c>
      <c r="B55" s="48"/>
      <c r="C55" s="24" t="s">
        <v>1598</v>
      </c>
      <c r="D55" s="96"/>
    </row>
    <row r="56" spans="1:6">
      <c r="A56" s="172" t="s">
        <v>503</v>
      </c>
      <c r="B56" s="48"/>
      <c r="C56" s="24" t="s">
        <v>317</v>
      </c>
      <c r="D56" s="96"/>
    </row>
    <row r="57" spans="1:6">
      <c r="A57" s="172" t="s">
        <v>1001</v>
      </c>
      <c r="B57" s="48"/>
      <c r="C57" s="24" t="s">
        <v>317</v>
      </c>
      <c r="D57" s="96"/>
    </row>
    <row r="58" spans="1:6">
      <c r="A58" s="172" t="s">
        <v>1416</v>
      </c>
      <c r="B58" s="48"/>
      <c r="C58" s="24" t="s">
        <v>317</v>
      </c>
      <c r="D58" s="96"/>
    </row>
    <row r="59" spans="1:6">
      <c r="A59" s="257" t="s">
        <v>326</v>
      </c>
      <c r="B59" s="258"/>
      <c r="C59" s="259" t="s">
        <v>41</v>
      </c>
      <c r="D59" s="261"/>
    </row>
    <row r="60" spans="1:6">
      <c r="A60" s="506" t="s">
        <v>327</v>
      </c>
      <c r="B60" s="507"/>
      <c r="C60" s="455" t="s">
        <v>40</v>
      </c>
      <c r="D60" s="570"/>
    </row>
    <row r="61" spans="1:6">
      <c r="A61" s="508"/>
      <c r="B61" s="509"/>
      <c r="C61" s="456"/>
      <c r="D61" s="571"/>
    </row>
    <row r="62" spans="1:6">
      <c r="A62" s="502" t="s">
        <v>329</v>
      </c>
      <c r="B62" s="503"/>
      <c r="C62" s="225" t="s">
        <v>40</v>
      </c>
      <c r="D62" s="261"/>
    </row>
    <row r="63" spans="1:6">
      <c r="A63" s="97" t="s">
        <v>330</v>
      </c>
      <c r="B63" s="54"/>
      <c r="C63" s="465" t="s">
        <v>41</v>
      </c>
      <c r="D63" s="570"/>
    </row>
    <row r="64" spans="1:6">
      <c r="A64" s="98" t="s">
        <v>331</v>
      </c>
      <c r="B64" s="55"/>
      <c r="C64" s="466"/>
      <c r="D64" s="571"/>
    </row>
    <row r="65" spans="1:5">
      <c r="A65" s="537" t="s">
        <v>328</v>
      </c>
      <c r="B65" s="558"/>
      <c r="C65" s="225" t="s">
        <v>39</v>
      </c>
      <c r="D65" s="261"/>
    </row>
    <row r="66" spans="1:5">
      <c r="A66" s="439" t="s">
        <v>1599</v>
      </c>
      <c r="B66" s="536"/>
      <c r="C66" s="443" t="s">
        <v>232</v>
      </c>
      <c r="D66" s="445">
        <v>29893.599999999999</v>
      </c>
    </row>
    <row r="67" spans="1:5">
      <c r="A67" s="441"/>
      <c r="B67" s="556"/>
      <c r="C67" s="444"/>
      <c r="D67" s="446"/>
    </row>
    <row r="68" spans="1:5">
      <c r="A68" s="441"/>
      <c r="B68" s="556"/>
      <c r="C68" s="444"/>
      <c r="D68" s="446"/>
    </row>
    <row r="69" spans="1:5">
      <c r="A69" s="504"/>
      <c r="B69" s="569"/>
      <c r="C69" s="469"/>
      <c r="D69" s="505"/>
      <c r="E69" s="10"/>
    </row>
    <row r="70" spans="1:5">
      <c r="A70" s="561" t="s">
        <v>1557</v>
      </c>
      <c r="B70" s="562"/>
      <c r="C70" s="540" t="s">
        <v>39</v>
      </c>
      <c r="D70" s="559">
        <v>16684.8</v>
      </c>
    </row>
    <row r="71" spans="1:5">
      <c r="A71" s="561"/>
      <c r="B71" s="562"/>
      <c r="C71" s="540"/>
      <c r="D71" s="559"/>
    </row>
    <row r="72" spans="1:5">
      <c r="A72" s="561"/>
      <c r="B72" s="562"/>
      <c r="C72" s="540"/>
      <c r="D72" s="559"/>
    </row>
    <row r="73" spans="1:5">
      <c r="A73" s="561"/>
      <c r="B73" s="562"/>
      <c r="C73" s="540"/>
      <c r="D73" s="559"/>
    </row>
    <row r="74" spans="1:5" ht="15.75" thickBot="1">
      <c r="A74" s="563"/>
      <c r="B74" s="564"/>
      <c r="C74" s="565"/>
      <c r="D74" s="560"/>
      <c r="E74" s="10"/>
    </row>
    <row r="75" spans="1:5">
      <c r="A75" s="99" t="s">
        <v>276</v>
      </c>
      <c r="B75" s="43"/>
      <c r="C75" s="174" t="s">
        <v>315</v>
      </c>
      <c r="D75" s="139">
        <v>20707.560000000001</v>
      </c>
    </row>
    <row r="76" spans="1:5">
      <c r="A76" s="461" t="s">
        <v>259</v>
      </c>
      <c r="B76" s="462"/>
      <c r="C76" s="60" t="s">
        <v>6</v>
      </c>
      <c r="D76" s="132">
        <v>2100.61</v>
      </c>
    </row>
    <row r="77" spans="1:5">
      <c r="A77" s="101" t="s">
        <v>229</v>
      </c>
      <c r="B77" s="49"/>
      <c r="C77" s="60" t="s">
        <v>1600</v>
      </c>
      <c r="D77" s="132">
        <v>3463.89</v>
      </c>
    </row>
    <row r="78" spans="1:5">
      <c r="A78" s="100" t="s">
        <v>247</v>
      </c>
      <c r="B78" s="58"/>
      <c r="C78" s="60" t="s">
        <v>106</v>
      </c>
      <c r="D78" s="134">
        <v>1386.5</v>
      </c>
    </row>
    <row r="79" spans="1:5">
      <c r="A79" s="461" t="s">
        <v>1601</v>
      </c>
      <c r="B79" s="462"/>
      <c r="C79" s="60" t="s">
        <v>315</v>
      </c>
      <c r="D79" s="133">
        <v>15885.32</v>
      </c>
    </row>
    <row r="80" spans="1:5">
      <c r="A80" s="439" t="s">
        <v>1602</v>
      </c>
      <c r="B80" s="440"/>
      <c r="C80" s="443" t="s">
        <v>298</v>
      </c>
      <c r="D80" s="445">
        <v>1250</v>
      </c>
    </row>
    <row r="81" spans="1:5" ht="15" customHeight="1">
      <c r="A81" s="504"/>
      <c r="B81" s="449"/>
      <c r="C81" s="469"/>
      <c r="D81" s="505"/>
    </row>
    <row r="82" spans="1:5">
      <c r="A82" s="100" t="s">
        <v>215</v>
      </c>
      <c r="B82" s="58"/>
      <c r="C82" s="60" t="s">
        <v>39</v>
      </c>
      <c r="D82" s="133">
        <v>2885.08</v>
      </c>
      <c r="E82" s="2"/>
    </row>
    <row r="83" spans="1:5">
      <c r="A83" s="461" t="s">
        <v>192</v>
      </c>
      <c r="B83" s="462"/>
      <c r="C83" s="60" t="s">
        <v>42</v>
      </c>
      <c r="D83" s="134">
        <v>22906.84</v>
      </c>
    </row>
    <row r="84" spans="1:5">
      <c r="A84" s="103" t="s">
        <v>50</v>
      </c>
      <c r="B84" s="47"/>
      <c r="C84" s="26"/>
      <c r="D84" s="104"/>
    </row>
    <row r="85" spans="1:5">
      <c r="A85" s="475" t="s">
        <v>347</v>
      </c>
      <c r="B85" s="476"/>
      <c r="C85" s="52"/>
      <c r="D85" s="80">
        <v>12756.5</v>
      </c>
    </row>
    <row r="86" spans="1:5" ht="15.75" thickBot="1">
      <c r="A86" s="475"/>
      <c r="B86" s="476"/>
      <c r="C86" s="107"/>
      <c r="D86" s="85"/>
    </row>
    <row r="87" spans="1:5" ht="15.75" thickBot="1">
      <c r="A87" s="114" t="s">
        <v>48</v>
      </c>
      <c r="B87" s="108"/>
      <c r="C87" s="108"/>
      <c r="D87" s="72">
        <f>SUM(D53,D66:D83)</f>
        <v>179997.27</v>
      </c>
    </row>
    <row r="88" spans="1:5">
      <c r="A88" s="65"/>
      <c r="B88" s="39"/>
      <c r="C88" s="39"/>
      <c r="D88" s="37"/>
    </row>
    <row r="89" spans="1:5">
      <c r="A89" s="65"/>
      <c r="B89" s="39"/>
      <c r="C89" s="39"/>
      <c r="D89" s="37"/>
    </row>
    <row r="90" spans="1:5">
      <c r="A90" s="433" t="s">
        <v>180</v>
      </c>
      <c r="B90" s="433"/>
      <c r="C90" s="433"/>
      <c r="D90" s="433"/>
    </row>
    <row r="91" spans="1:5" ht="15" customHeight="1" thickBot="1">
      <c r="A91" s="143"/>
      <c r="B91" s="143"/>
      <c r="C91" s="143"/>
      <c r="D91" s="143"/>
    </row>
    <row r="92" spans="1:5">
      <c r="A92" s="156" t="s">
        <v>130</v>
      </c>
      <c r="B92" s="122" t="s">
        <v>156</v>
      </c>
      <c r="C92" s="123"/>
      <c r="D92" s="124"/>
    </row>
    <row r="93" spans="1:5">
      <c r="A93" s="157" t="s">
        <v>131</v>
      </c>
      <c r="B93" s="424" t="s">
        <v>198</v>
      </c>
      <c r="C93" s="425"/>
      <c r="D93" s="426"/>
    </row>
    <row r="94" spans="1:5">
      <c r="A94" s="164"/>
      <c r="B94" s="427"/>
      <c r="C94" s="428"/>
      <c r="D94" s="429"/>
    </row>
    <row r="95" spans="1:5">
      <c r="A95" s="158"/>
      <c r="B95" s="430"/>
      <c r="C95" s="431"/>
      <c r="D95" s="432"/>
    </row>
    <row r="96" spans="1:5" ht="15" customHeight="1">
      <c r="A96" s="568" t="s">
        <v>132</v>
      </c>
      <c r="B96" s="424" t="s">
        <v>157</v>
      </c>
      <c r="C96" s="425"/>
      <c r="D96" s="426"/>
    </row>
    <row r="97" spans="1:4">
      <c r="A97" s="483"/>
      <c r="B97" s="427"/>
      <c r="C97" s="428"/>
      <c r="D97" s="429"/>
    </row>
    <row r="98" spans="1:4" ht="15" customHeight="1">
      <c r="A98" s="484"/>
      <c r="B98" s="430"/>
      <c r="C98" s="431"/>
      <c r="D98" s="432"/>
    </row>
    <row r="99" spans="1:4">
      <c r="A99" s="159" t="s">
        <v>159</v>
      </c>
      <c r="B99" s="424" t="s">
        <v>158</v>
      </c>
      <c r="C99" s="425"/>
      <c r="D99" s="426"/>
    </row>
    <row r="100" spans="1:4">
      <c r="A100" s="160"/>
      <c r="B100" s="427"/>
      <c r="C100" s="428"/>
      <c r="D100" s="429"/>
    </row>
    <row r="101" spans="1:4">
      <c r="A101" s="161"/>
      <c r="B101" s="427"/>
      <c r="C101" s="428"/>
      <c r="D101" s="429"/>
    </row>
    <row r="102" spans="1:4">
      <c r="A102" s="161"/>
      <c r="B102" s="427"/>
      <c r="C102" s="428"/>
      <c r="D102" s="429"/>
    </row>
    <row r="103" spans="1:4">
      <c r="A103" s="161"/>
      <c r="B103" s="427"/>
      <c r="C103" s="428"/>
      <c r="D103" s="429"/>
    </row>
    <row r="104" spans="1:4">
      <c r="A104" s="162"/>
      <c r="B104" s="430"/>
      <c r="C104" s="431"/>
      <c r="D104" s="432"/>
    </row>
    <row r="105" spans="1:4">
      <c r="A105" s="163" t="s">
        <v>160</v>
      </c>
      <c r="B105" s="45" t="s">
        <v>161</v>
      </c>
      <c r="C105" s="46"/>
      <c r="D105" s="126"/>
    </row>
    <row r="106" spans="1:4">
      <c r="A106" s="74" t="s">
        <v>162</v>
      </c>
      <c r="B106" s="424" t="s">
        <v>199</v>
      </c>
      <c r="C106" s="425"/>
      <c r="D106" s="426"/>
    </row>
    <row r="107" spans="1:4" ht="15" customHeight="1">
      <c r="A107" s="161"/>
      <c r="B107" s="427"/>
      <c r="C107" s="428"/>
      <c r="D107" s="429"/>
    </row>
    <row r="108" spans="1:4">
      <c r="A108" s="161"/>
      <c r="B108" s="427"/>
      <c r="C108" s="428"/>
      <c r="D108" s="429"/>
    </row>
    <row r="109" spans="1:4">
      <c r="A109" s="161"/>
      <c r="B109" s="427"/>
      <c r="C109" s="428"/>
      <c r="D109" s="429"/>
    </row>
    <row r="110" spans="1:4">
      <c r="A110" s="161"/>
      <c r="B110" s="427"/>
      <c r="C110" s="428"/>
      <c r="D110" s="429"/>
    </row>
    <row r="111" spans="1:4">
      <c r="A111" s="161"/>
      <c r="B111" s="427"/>
      <c r="C111" s="428"/>
      <c r="D111" s="429"/>
    </row>
    <row r="112" spans="1:4" ht="15" customHeight="1">
      <c r="A112" s="74" t="s">
        <v>163</v>
      </c>
      <c r="B112" s="436" t="s">
        <v>164</v>
      </c>
      <c r="C112" s="437"/>
      <c r="D112" s="438"/>
    </row>
    <row r="113" spans="1:4">
      <c r="A113" s="74" t="s">
        <v>165</v>
      </c>
      <c r="B113" s="424" t="s">
        <v>201</v>
      </c>
      <c r="C113" s="425"/>
      <c r="D113" s="426"/>
    </row>
    <row r="114" spans="1:4">
      <c r="A114" s="161"/>
      <c r="B114" s="427"/>
      <c r="C114" s="428"/>
      <c r="D114" s="429"/>
    </row>
    <row r="115" spans="1:4">
      <c r="A115" s="161"/>
      <c r="B115" s="427"/>
      <c r="C115" s="428"/>
      <c r="D115" s="429"/>
    </row>
    <row r="116" spans="1:4">
      <c r="A116" s="162"/>
      <c r="B116" s="430"/>
      <c r="C116" s="431"/>
      <c r="D116" s="432"/>
    </row>
    <row r="117" spans="1:4">
      <c r="A117" s="77" t="s">
        <v>166</v>
      </c>
      <c r="B117" s="496" t="s">
        <v>193</v>
      </c>
      <c r="C117" s="497"/>
      <c r="D117" s="498"/>
    </row>
    <row r="118" spans="1:4">
      <c r="A118" s="75"/>
      <c r="B118" s="499"/>
      <c r="C118" s="500"/>
      <c r="D118" s="501"/>
    </row>
    <row r="119" spans="1:4" ht="30" customHeight="1">
      <c r="A119" s="164" t="s">
        <v>168</v>
      </c>
      <c r="B119" s="500" t="s">
        <v>194</v>
      </c>
      <c r="C119" s="500"/>
      <c r="D119" s="501"/>
    </row>
    <row r="120" spans="1:4">
      <c r="A120" s="74" t="s">
        <v>170</v>
      </c>
      <c r="B120" s="424" t="s">
        <v>173</v>
      </c>
      <c r="C120" s="425"/>
      <c r="D120" s="426"/>
    </row>
    <row r="121" spans="1:4">
      <c r="A121" s="162"/>
      <c r="B121" s="430"/>
      <c r="C121" s="431"/>
      <c r="D121" s="432"/>
    </row>
    <row r="122" spans="1:4">
      <c r="A122" s="74" t="s">
        <v>172</v>
      </c>
      <c r="B122" s="436" t="s">
        <v>175</v>
      </c>
      <c r="C122" s="437"/>
      <c r="D122" s="438"/>
    </row>
    <row r="123" spans="1:4">
      <c r="A123" s="79" t="s">
        <v>174</v>
      </c>
      <c r="B123" s="424" t="s">
        <v>167</v>
      </c>
      <c r="C123" s="425"/>
      <c r="D123" s="426"/>
    </row>
    <row r="124" spans="1:4">
      <c r="A124" s="77"/>
      <c r="B124" s="427"/>
      <c r="C124" s="428"/>
      <c r="D124" s="429"/>
    </row>
    <row r="125" spans="1:4">
      <c r="A125" s="75"/>
      <c r="B125" s="430"/>
      <c r="C125" s="431"/>
      <c r="D125" s="432"/>
    </row>
    <row r="126" spans="1:4">
      <c r="A126" s="161" t="s">
        <v>176</v>
      </c>
      <c r="B126" s="424" t="s">
        <v>169</v>
      </c>
      <c r="C126" s="425"/>
      <c r="D126" s="426"/>
    </row>
    <row r="127" spans="1:4">
      <c r="A127" s="162"/>
      <c r="B127" s="430"/>
      <c r="C127" s="431"/>
      <c r="D127" s="432"/>
    </row>
    <row r="128" spans="1:4">
      <c r="A128" s="74" t="s">
        <v>178</v>
      </c>
      <c r="B128" s="424" t="s">
        <v>171</v>
      </c>
      <c r="C128" s="425"/>
      <c r="D128" s="426"/>
    </row>
    <row r="129" spans="1:4" ht="14.25" customHeight="1">
      <c r="A129" s="162"/>
      <c r="B129" s="430"/>
      <c r="C129" s="431"/>
      <c r="D129" s="432"/>
    </row>
    <row r="130" spans="1:4">
      <c r="A130" s="74" t="s">
        <v>195</v>
      </c>
      <c r="B130" s="424" t="s">
        <v>177</v>
      </c>
      <c r="C130" s="425"/>
      <c r="D130" s="426"/>
    </row>
    <row r="131" spans="1:4">
      <c r="A131" s="162"/>
      <c r="B131" s="430"/>
      <c r="C131" s="431"/>
      <c r="D131" s="432"/>
    </row>
    <row r="132" spans="1:4" ht="27.75" customHeight="1" thickBot="1">
      <c r="A132" s="161" t="s">
        <v>182</v>
      </c>
      <c r="B132" s="452" t="s">
        <v>200</v>
      </c>
      <c r="C132" s="453"/>
      <c r="D132" s="454"/>
    </row>
    <row r="133" spans="1:4" s="5" customFormat="1" ht="15.75" thickBot="1">
      <c r="A133" s="114" t="s">
        <v>48</v>
      </c>
      <c r="B133" s="108"/>
      <c r="C133" s="108"/>
      <c r="D133" s="115">
        <v>66530.64</v>
      </c>
    </row>
    <row r="134" spans="1:4" ht="15.75" thickBot="1">
      <c r="A134" s="530" t="s">
        <v>181</v>
      </c>
      <c r="B134" s="531"/>
      <c r="C134" s="531"/>
      <c r="D134" s="165"/>
    </row>
    <row r="135" spans="1:4" ht="15" customHeight="1">
      <c r="A135" s="219" t="s">
        <v>183</v>
      </c>
      <c r="B135" s="494" t="s">
        <v>1653</v>
      </c>
      <c r="C135" s="495"/>
      <c r="D135" s="165"/>
    </row>
    <row r="136" spans="1:4">
      <c r="A136" s="161"/>
      <c r="B136" s="427"/>
      <c r="C136" s="476"/>
      <c r="D136" s="116"/>
    </row>
    <row r="137" spans="1:4">
      <c r="A137" s="161"/>
      <c r="B137" s="427"/>
      <c r="C137" s="476"/>
      <c r="D137" s="116"/>
    </row>
    <row r="138" spans="1:4">
      <c r="A138" s="161"/>
      <c r="B138" s="427"/>
      <c r="C138" s="476"/>
      <c r="D138" s="116"/>
    </row>
    <row r="139" spans="1:4">
      <c r="A139" s="162"/>
      <c r="B139" s="430"/>
      <c r="C139" s="496"/>
      <c r="D139" s="154">
        <v>18944.2</v>
      </c>
    </row>
    <row r="140" spans="1:4">
      <c r="A140" s="74" t="s">
        <v>196</v>
      </c>
      <c r="B140" s="424" t="s">
        <v>311</v>
      </c>
      <c r="C140" s="493"/>
      <c r="D140" s="141"/>
    </row>
    <row r="141" spans="1:4">
      <c r="A141" s="162"/>
      <c r="B141" s="430"/>
      <c r="C141" s="496"/>
      <c r="D141" s="154">
        <v>521.4</v>
      </c>
    </row>
    <row r="142" spans="1:4" ht="15.75" thickBot="1">
      <c r="A142" s="74" t="s">
        <v>197</v>
      </c>
      <c r="B142" s="424" t="s">
        <v>1651</v>
      </c>
      <c r="C142" s="493"/>
      <c r="D142" s="141">
        <v>10671.32</v>
      </c>
    </row>
    <row r="143" spans="1:4" ht="15.75" thickBot="1">
      <c r="A143" s="215" t="s">
        <v>48</v>
      </c>
      <c r="B143" s="108"/>
      <c r="C143" s="108"/>
      <c r="D143" s="115">
        <f>SUM(D135:D142)</f>
        <v>30136.920000000002</v>
      </c>
    </row>
    <row r="144" spans="1:4" ht="15.75" thickBot="1">
      <c r="A144" s="566" t="s">
        <v>53</v>
      </c>
      <c r="B144" s="567"/>
      <c r="C144" s="108"/>
      <c r="D144" s="72">
        <f>SUM(D50,D87,D133,D143)</f>
        <v>347679.66</v>
      </c>
    </row>
    <row r="145" spans="1:4">
      <c r="A145" s="687" t="s">
        <v>1686</v>
      </c>
      <c r="B145" s="687"/>
      <c r="C145" s="687"/>
      <c r="D145" s="688">
        <v>1338733.77</v>
      </c>
    </row>
    <row r="146" spans="1:4">
      <c r="A146" s="687"/>
      <c r="B146" s="687"/>
      <c r="C146" s="687"/>
      <c r="D146" s="688"/>
    </row>
    <row r="147" spans="1:4">
      <c r="A147" s="562" t="s">
        <v>1687</v>
      </c>
      <c r="B147" s="562"/>
      <c r="C147" s="562"/>
      <c r="D147" s="683">
        <v>324547.88</v>
      </c>
    </row>
    <row r="148" spans="1:4">
      <c r="A148" s="577"/>
      <c r="B148" s="577"/>
      <c r="C148" s="577"/>
      <c r="D148" s="471"/>
    </row>
    <row r="149" spans="1:4">
      <c r="A149" s="486" t="s">
        <v>1665</v>
      </c>
      <c r="B149" s="487"/>
      <c r="C149" s="488"/>
      <c r="D149" s="470">
        <v>169516.92</v>
      </c>
    </row>
    <row r="150" spans="1:4">
      <c r="A150" s="489"/>
      <c r="B150" s="490"/>
      <c r="C150" s="491"/>
      <c r="D150" s="492"/>
    </row>
    <row r="151" spans="1:4">
      <c r="A151" s="29"/>
      <c r="B151" s="29"/>
      <c r="C151" s="29"/>
      <c r="D151" s="29"/>
    </row>
    <row r="152" spans="1:4">
      <c r="A152" s="29"/>
      <c r="B152" s="29"/>
      <c r="C152" s="29"/>
      <c r="D152" s="29"/>
    </row>
    <row r="153" spans="1:4">
      <c r="A153" s="29"/>
      <c r="B153" s="29"/>
      <c r="C153" s="29"/>
      <c r="D153" s="29"/>
    </row>
    <row r="154" spans="1:4">
      <c r="A154" s="29"/>
      <c r="B154" s="29"/>
      <c r="C154" s="29"/>
      <c r="D154" s="29"/>
    </row>
    <row r="155" spans="1:4">
      <c r="A155" s="29"/>
      <c r="B155" s="29"/>
      <c r="C155" s="29"/>
      <c r="D155" s="29"/>
    </row>
    <row r="156" spans="1:4">
      <c r="A156" s="29"/>
      <c r="B156" s="29"/>
      <c r="C156" s="29"/>
      <c r="D156" s="29"/>
    </row>
    <row r="157" spans="1:4">
      <c r="A157" s="29"/>
      <c r="B157" s="29"/>
      <c r="C157" s="29"/>
      <c r="D157" s="29"/>
    </row>
    <row r="158" spans="1:4">
      <c r="A158" s="12"/>
      <c r="B158" s="5"/>
    </row>
  </sheetData>
  <mergeCells count="58">
    <mergeCell ref="A145:C146"/>
    <mergeCell ref="D145:D146"/>
    <mergeCell ref="A147:C148"/>
    <mergeCell ref="D147:D148"/>
    <mergeCell ref="D66:D69"/>
    <mergeCell ref="A62:B62"/>
    <mergeCell ref="C63:C64"/>
    <mergeCell ref="A11:D12"/>
    <mergeCell ref="A66:B69"/>
    <mergeCell ref="C66:C69"/>
    <mergeCell ref="D63:D64"/>
    <mergeCell ref="A60:B61"/>
    <mergeCell ref="C60:C61"/>
    <mergeCell ref="D60:D61"/>
    <mergeCell ref="A65:B65"/>
    <mergeCell ref="A83:B83"/>
    <mergeCell ref="B135:C139"/>
    <mergeCell ref="A144:B144"/>
    <mergeCell ref="A149:C150"/>
    <mergeCell ref="B140:C141"/>
    <mergeCell ref="B142:C142"/>
    <mergeCell ref="A85:B86"/>
    <mergeCell ref="A90:D90"/>
    <mergeCell ref="B93:D95"/>
    <mergeCell ref="A96:A98"/>
    <mergeCell ref="B96:D98"/>
    <mergeCell ref="B99:D104"/>
    <mergeCell ref="B112:D112"/>
    <mergeCell ref="B113:D116"/>
    <mergeCell ref="B106:D111"/>
    <mergeCell ref="D149:D150"/>
    <mergeCell ref="A134:C134"/>
    <mergeCell ref="B117:D118"/>
    <mergeCell ref="B119:D119"/>
    <mergeCell ref="B120:D121"/>
    <mergeCell ref="B126:D127"/>
    <mergeCell ref="B128:D129"/>
    <mergeCell ref="B130:D131"/>
    <mergeCell ref="B132:D132"/>
    <mergeCell ref="B122:D122"/>
    <mergeCell ref="B123:D125"/>
    <mergeCell ref="A80:B81"/>
    <mergeCell ref="D70:D74"/>
    <mergeCell ref="C80:C81"/>
    <mergeCell ref="D80:D81"/>
    <mergeCell ref="A70:B74"/>
    <mergeCell ref="C70:C74"/>
    <mergeCell ref="A76:B76"/>
    <mergeCell ref="A79:B79"/>
    <mergeCell ref="A6:B6"/>
    <mergeCell ref="A7:B7"/>
    <mergeCell ref="A8:B8"/>
    <mergeCell ref="A9:B9"/>
    <mergeCell ref="A1:D1"/>
    <mergeCell ref="A2:B2"/>
    <mergeCell ref="A3:B3"/>
    <mergeCell ref="A4:B4"/>
    <mergeCell ref="A5:B5"/>
  </mergeCells>
  <pageMargins left="0.36" right="0.33" top="0.8" bottom="0.9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55</vt:i4>
      </vt:variant>
    </vt:vector>
  </HeadingPairs>
  <TitlesOfParts>
    <vt:vector size="55" baseType="lpstr">
      <vt:lpstr>тек.рем.</vt:lpstr>
      <vt:lpstr>Арт.4</vt:lpstr>
      <vt:lpstr>Арт.8</vt:lpstr>
      <vt:lpstr>Арт.10</vt:lpstr>
      <vt:lpstr>Арт.12</vt:lpstr>
      <vt:lpstr>Арт.13</vt:lpstr>
      <vt:lpstr>Арт.14</vt:lpstr>
      <vt:lpstr>С.П.10 к.1</vt:lpstr>
      <vt:lpstr>С.П.10 к.2</vt:lpstr>
      <vt:lpstr>С.П.12</vt:lpstr>
      <vt:lpstr>С.П.14 к.1</vt:lpstr>
      <vt:lpstr>С.П.14 К.2</vt:lpstr>
      <vt:lpstr>Бл.5, 2</vt:lpstr>
      <vt:lpstr>Гор.91</vt:lpstr>
      <vt:lpstr>Гор.93</vt:lpstr>
      <vt:lpstr>Гор.79</vt:lpstr>
      <vt:lpstr>Гор.99</vt:lpstr>
      <vt:lpstr>Гор.102</vt:lpstr>
      <vt:lpstr>Гор.133</vt:lpstr>
      <vt:lpstr>Гор.136</vt:lpstr>
      <vt:lpstr>Гор.137</vt:lpstr>
      <vt:lpstr>Гор.140</vt:lpstr>
      <vt:lpstr>Гор.144</vt:lpstr>
      <vt:lpstr>Гор.186</vt:lpstr>
      <vt:lpstr>Гор.178</vt:lpstr>
      <vt:lpstr>Гор.180а</vt:lpstr>
      <vt:lpstr>Пер.2</vt:lpstr>
      <vt:lpstr>Ник.10</vt:lpstr>
      <vt:lpstr>Ник.10 к.2</vt:lpstr>
      <vt:lpstr>Ник.5</vt:lpstr>
      <vt:lpstr>Ник.6</vt:lpstr>
      <vt:lpstr>Ник.7</vt:lpstr>
      <vt:lpstr>Ник.8 к.1</vt:lpstr>
      <vt:lpstr>Ник.9</vt:lpstr>
      <vt:lpstr>Ник.13</vt:lpstr>
      <vt:lpstr>Скв.8</vt:lpstr>
      <vt:lpstr>Скв.9 2</vt:lpstr>
      <vt:lpstr>Скв.10</vt:lpstr>
      <vt:lpstr>Скв.16</vt:lpstr>
      <vt:lpstr>Скв.18</vt:lpstr>
      <vt:lpstr>Скв.20</vt:lpstr>
      <vt:lpstr>Скв.22</vt:lpstr>
      <vt:lpstr>наб.Аф.144 к.1</vt:lpstr>
      <vt:lpstr>наб.Аф.144 к.2</vt:lpstr>
      <vt:lpstr>наб.Аф.152</vt:lpstr>
      <vt:lpstr>наб.Аф.142</vt:lpstr>
      <vt:lpstr>наб.Аф.88</vt:lpstr>
      <vt:lpstr>наб.Аф.146</vt:lpstr>
      <vt:lpstr>наб.Аф.148</vt:lpstr>
      <vt:lpstr>Шмидта 5</vt:lpstr>
      <vt:lpstr>Жор.3</vt:lpstr>
      <vt:lpstr>Мус.7</vt:lpstr>
      <vt:lpstr>Мус.11</vt:lpstr>
      <vt:lpstr>Мус.13</vt:lpstr>
      <vt:lpstr>Скв.7</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Admin</cp:lastModifiedBy>
  <cp:lastPrinted>2017-03-30T11:03:23Z</cp:lastPrinted>
  <dcterms:created xsi:type="dcterms:W3CDTF">2013-03-12T09:34:31Z</dcterms:created>
  <dcterms:modified xsi:type="dcterms:W3CDTF">2017-03-30T12:02:28Z</dcterms:modified>
</cp:coreProperties>
</file>